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95" windowWidth="19440" windowHeight="7875" tabRatio="757" activeTab="4"/>
  </bookViews>
  <sheets>
    <sheet name="Graph" sheetId="8" r:id="rId1"/>
    <sheet name="Turbine Efficiency" sheetId="9" r:id="rId2"/>
    <sheet name="BWR" sheetId="12" r:id="rId3"/>
    <sheet name="Work" sheetId="13" r:id="rId4"/>
    <sheet name="Heat In" sheetId="15" r:id="rId5"/>
    <sheet name="Machine Data" sheetId="1" r:id="rId6"/>
    <sheet name="Art" sheetId="2" r:id="rId7"/>
    <sheet name="Richard" sheetId="3" r:id="rId8"/>
    <sheet name="Sean" sheetId="4" r:id="rId9"/>
    <sheet name="Ryan" sheetId="5" r:id="rId10"/>
    <sheet name="Kenny" sheetId="6" r:id="rId11"/>
    <sheet name="Levi" sheetId="7" r:id="rId12"/>
  </sheets>
  <calcPr calcId="145621"/>
</workbook>
</file>

<file path=xl/calcChain.xml><?xml version="1.0" encoding="utf-8"?>
<calcChain xmlns="http://schemas.openxmlformats.org/spreadsheetml/2006/main">
  <c r="C16" i="1" l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D31" i="2" l="1"/>
  <c r="J18" i="1"/>
  <c r="I18" i="1"/>
  <c r="H18" i="1"/>
  <c r="G18" i="1"/>
  <c r="J21" i="1"/>
  <c r="I21" i="1"/>
  <c r="H21" i="1"/>
  <c r="G21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I16" i="1"/>
  <c r="H16" i="1"/>
  <c r="G16" i="1"/>
  <c r="C27" i="7" l="1"/>
  <c r="D27" i="7"/>
  <c r="E27" i="7"/>
  <c r="F27" i="7"/>
  <c r="G27" i="7"/>
  <c r="H27" i="7"/>
  <c r="I27" i="7"/>
  <c r="J27" i="7"/>
  <c r="K27" i="7"/>
  <c r="L27" i="7"/>
  <c r="M27" i="7"/>
  <c r="N27" i="7"/>
  <c r="B27" i="7"/>
  <c r="C26" i="6"/>
  <c r="D26" i="6"/>
  <c r="E26" i="6"/>
  <c r="F26" i="6"/>
  <c r="G26" i="6"/>
  <c r="H26" i="6"/>
  <c r="I26" i="6"/>
  <c r="J26" i="6"/>
  <c r="K26" i="6"/>
  <c r="L26" i="6"/>
  <c r="M26" i="6"/>
  <c r="N26" i="6"/>
  <c r="B26" i="6"/>
  <c r="C22" i="5"/>
  <c r="D22" i="5"/>
  <c r="E22" i="5"/>
  <c r="F22" i="5"/>
  <c r="G22" i="5"/>
  <c r="H22" i="5"/>
  <c r="I22" i="5"/>
  <c r="J22" i="5"/>
  <c r="K22" i="5"/>
  <c r="L22" i="5"/>
  <c r="M22" i="5"/>
  <c r="N22" i="5"/>
  <c r="B22" i="5"/>
  <c r="C24" i="4"/>
  <c r="D24" i="4"/>
  <c r="E24" i="4"/>
  <c r="F24" i="4"/>
  <c r="G24" i="4"/>
  <c r="H24" i="4"/>
  <c r="I24" i="4"/>
  <c r="J24" i="4"/>
  <c r="K24" i="4"/>
  <c r="L24" i="4"/>
  <c r="M24" i="4"/>
  <c r="N24" i="4"/>
  <c r="B24" i="4"/>
  <c r="J27" i="3"/>
  <c r="I27" i="3"/>
  <c r="H27" i="3"/>
  <c r="G27" i="3"/>
  <c r="F27" i="3"/>
  <c r="E27" i="3"/>
  <c r="D27" i="3"/>
  <c r="C27" i="3"/>
  <c r="B27" i="3"/>
  <c r="K27" i="3"/>
  <c r="L27" i="3"/>
  <c r="M27" i="3"/>
  <c r="N27" i="3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D30" i="3" l="1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3" i="3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C26" i="4"/>
  <c r="C30" i="2"/>
  <c r="C36" i="7" l="1"/>
  <c r="D35" i="7" s="1"/>
  <c r="C35" i="7"/>
  <c r="C34" i="7"/>
  <c r="C33" i="7"/>
  <c r="C35" i="6"/>
  <c r="D34" i="6" s="1"/>
  <c r="C34" i="6"/>
  <c r="C33" i="6"/>
  <c r="C32" i="6"/>
  <c r="C31" i="5"/>
  <c r="D30" i="5" s="1"/>
  <c r="C30" i="5"/>
  <c r="C29" i="5"/>
  <c r="C28" i="5"/>
  <c r="C33" i="4"/>
  <c r="D32" i="4" s="1"/>
  <c r="C32" i="4"/>
  <c r="C31" i="4"/>
  <c r="C30" i="4"/>
  <c r="C36" i="3"/>
  <c r="C35" i="3"/>
  <c r="C34" i="3"/>
  <c r="C33" i="3"/>
  <c r="C37" i="2"/>
  <c r="C36" i="2"/>
  <c r="C35" i="2"/>
  <c r="C34" i="2"/>
  <c r="C32" i="7"/>
  <c r="D31" i="7"/>
  <c r="C31" i="7"/>
  <c r="D30" i="7"/>
  <c r="C30" i="7"/>
  <c r="C31" i="6"/>
  <c r="D30" i="6"/>
  <c r="C30" i="6" s="1"/>
  <c r="D29" i="6"/>
  <c r="C29" i="6" s="1"/>
  <c r="C27" i="5"/>
  <c r="D26" i="5"/>
  <c r="C26" i="5"/>
  <c r="D25" i="5"/>
  <c r="C25" i="5"/>
  <c r="C29" i="4"/>
  <c r="D28" i="4"/>
  <c r="C28" i="4" s="1"/>
  <c r="D27" i="4"/>
  <c r="C27" i="4" s="1"/>
  <c r="C32" i="3"/>
  <c r="D31" i="3"/>
  <c r="C31" i="3" s="1"/>
  <c r="C30" i="3"/>
  <c r="C33" i="2"/>
  <c r="D32" i="2"/>
  <c r="C32" i="2" s="1"/>
  <c r="C31" i="2"/>
  <c r="C29" i="3"/>
  <c r="C24" i="5"/>
  <c r="C29" i="7"/>
  <c r="C28" i="6"/>
  <c r="E29" i="7"/>
  <c r="D29" i="7"/>
  <c r="D35" i="3" l="1"/>
</calcChain>
</file>

<file path=xl/sharedStrings.xml><?xml version="1.0" encoding="utf-8"?>
<sst xmlns="http://schemas.openxmlformats.org/spreadsheetml/2006/main" count="268" uniqueCount="55">
  <si>
    <t>P3</t>
  </si>
  <si>
    <t>Art</t>
  </si>
  <si>
    <t>Richard</t>
  </si>
  <si>
    <t>Sean</t>
  </si>
  <si>
    <t>Ryan</t>
  </si>
  <si>
    <t>Kenny</t>
  </si>
  <si>
    <t>Levi</t>
  </si>
  <si>
    <t>TARGET RPM</t>
  </si>
  <si>
    <t>N/A</t>
  </si>
  <si>
    <t>MAX.</t>
  </si>
  <si>
    <t>T5                               (INFRARED THERMOMETER)</t>
  </si>
  <si>
    <t>T3     (T.I.T.)</t>
  </si>
  <si>
    <t>T5           (E.G.T.)</t>
  </si>
  <si>
    <t>°C</t>
  </si>
  <si>
    <t>Lbs.</t>
  </si>
  <si>
    <t>RPM</t>
  </si>
  <si>
    <t>Gal/Hour</t>
  </si>
  <si>
    <t>PSIG</t>
  </si>
  <si>
    <t>EGT</t>
  </si>
  <si>
    <t>Turb Exit Temp</t>
  </si>
  <si>
    <t>Turb Inlet Temp</t>
  </si>
  <si>
    <t>Comp Exit Temp</t>
  </si>
  <si>
    <t>Comp Inlet</t>
  </si>
  <si>
    <t>Thrust</t>
  </si>
  <si>
    <t>Fuel Flow</t>
  </si>
  <si>
    <t>Noss Exit Press</t>
  </si>
  <si>
    <t>Turb Exit Press</t>
  </si>
  <si>
    <t>Turb Inlet Press</t>
  </si>
  <si>
    <t>Comp Exit Press</t>
  </si>
  <si>
    <t>Comp Inlet Press</t>
  </si>
  <si>
    <t>Average:</t>
  </si>
  <si>
    <t>Thermal Efficiency:</t>
  </si>
  <si>
    <t xml:space="preserve">Thermal Efficiency: </t>
  </si>
  <si>
    <t>Thermal Efficinecy:</t>
  </si>
  <si>
    <t>Thermal Effiency:</t>
  </si>
  <si>
    <t>Turbine Efficiency:</t>
  </si>
  <si>
    <t>Ts</t>
  </si>
  <si>
    <t>Compressor Efficiency:</t>
  </si>
  <si>
    <t>BWR:</t>
  </si>
  <si>
    <t>Thermal Efficiency</t>
  </si>
  <si>
    <t>Compressor Efficiency</t>
  </si>
  <si>
    <t>Turbine Efficiency</t>
  </si>
  <si>
    <t>BWR</t>
  </si>
  <si>
    <t>Work, Compressor:</t>
  </si>
  <si>
    <t>kJ/kg</t>
  </si>
  <si>
    <t>Work, Turbine:</t>
  </si>
  <si>
    <t>Heat, in:</t>
  </si>
  <si>
    <t>Heat, out:</t>
  </si>
  <si>
    <t>Work (kJ/kg)</t>
  </si>
  <si>
    <t>Compressor</t>
  </si>
  <si>
    <t>Turbine</t>
  </si>
  <si>
    <t>Heat (kJ/kg)</t>
  </si>
  <si>
    <t>Out</t>
  </si>
  <si>
    <t>In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</si>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</sst>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%"/>
    <numFmt numFmtId="171" formatCode="0.000"/>
    <numFmt numFmtId="172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0" fillId="0" borderId="1" xfId="0" applyNumberFormat="1" applyBorder="1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 applyAlignment="1">
      <alignment horizontal="left" vertical="center"/>
    </xf>
    <xf numFmtId="3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right"/>
    </xf>
    <xf numFmtId="0" fontId="1" fillId="0" borderId="0" xfId="1"/>
    <xf numFmtId="0" fontId="2" fillId="0" borderId="0" xfId="1" applyFont="1"/>
    <xf numFmtId="2" fontId="2" fillId="0" borderId="0" xfId="1" applyNumberFormat="1" applyFont="1"/>
    <xf numFmtId="2" fontId="1" fillId="0" borderId="0" xfId="1" applyNumberFormat="1"/>
    <xf numFmtId="0" fontId="2" fillId="0" borderId="0" xfId="2"/>
    <xf numFmtId="2" fontId="2" fillId="0" borderId="0" xfId="2" applyNumberFormat="1"/>
    <xf numFmtId="164" fontId="0" fillId="0" borderId="1" xfId="3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0" borderId="0" xfId="1" applyFont="1" applyAlignment="1">
      <alignment horizontal="center"/>
    </xf>
    <xf numFmtId="0" fontId="2" fillId="0" borderId="1" xfId="1" applyFont="1" applyBorder="1"/>
    <xf numFmtId="0" fontId="4" fillId="0" borderId="1" xfId="1" applyFont="1" applyBorder="1" applyAlignment="1">
      <alignment horizontal="center"/>
    </xf>
    <xf numFmtId="0" fontId="1" fillId="0" borderId="1" xfId="1" applyBorder="1"/>
    <xf numFmtId="0" fontId="5" fillId="0" borderId="0" xfId="1" applyFont="1"/>
    <xf numFmtId="2" fontId="0" fillId="0" borderId="1" xfId="3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10" fontId="0" fillId="0" borderId="1" xfId="3" applyNumberFormat="1" applyFont="1" applyBorder="1"/>
    <xf numFmtId="171" fontId="0" fillId="0" borderId="1" xfId="0" applyNumberFormat="1" applyBorder="1"/>
    <xf numFmtId="172" fontId="0" fillId="0" borderId="1" xfId="0" applyNumberFormat="1" applyBorder="1"/>
  </cellXfs>
  <cellStyles count="4">
    <cellStyle name="Normal" xfId="0" builtinId="0"/>
    <cellStyle name="Normal 2" xfId="1"/>
    <cellStyle name="Normal 3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chartsheet" Target="chart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Group Data</a:t>
            </a:r>
            <a:r>
              <a:rPr lang="en-US" baseline="0"/>
              <a:t> Comparison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Art</c:v>
          </c:tx>
          <c:yVal>
            <c:numRef>
              <c:f>Art!$H$3:$H$27</c:f>
              <c:numCache>
                <c:formatCode>0.00</c:formatCode>
                <c:ptCount val="25"/>
                <c:pt idx="0">
                  <c:v>13038.85</c:v>
                </c:pt>
                <c:pt idx="1">
                  <c:v>14967.93</c:v>
                </c:pt>
                <c:pt idx="2">
                  <c:v>21272.04</c:v>
                </c:pt>
                <c:pt idx="3">
                  <c:v>31569.66</c:v>
                </c:pt>
                <c:pt idx="4">
                  <c:v>51686.91</c:v>
                </c:pt>
                <c:pt idx="5">
                  <c:v>62070.17</c:v>
                </c:pt>
                <c:pt idx="6">
                  <c:v>59120.29</c:v>
                </c:pt>
                <c:pt idx="7">
                  <c:v>56702.77</c:v>
                </c:pt>
                <c:pt idx="8">
                  <c:v>55080.99</c:v>
                </c:pt>
                <c:pt idx="9">
                  <c:v>53885.84</c:v>
                </c:pt>
                <c:pt idx="10">
                  <c:v>53613.57</c:v>
                </c:pt>
                <c:pt idx="11">
                  <c:v>53235.24</c:v>
                </c:pt>
                <c:pt idx="12">
                  <c:v>52132.31</c:v>
                </c:pt>
                <c:pt idx="13">
                  <c:v>50884.25</c:v>
                </c:pt>
                <c:pt idx="14">
                  <c:v>50373.08</c:v>
                </c:pt>
                <c:pt idx="15">
                  <c:v>49951.61</c:v>
                </c:pt>
                <c:pt idx="16">
                  <c:v>49773.75</c:v>
                </c:pt>
                <c:pt idx="17">
                  <c:v>49553.18</c:v>
                </c:pt>
                <c:pt idx="18">
                  <c:v>49286.18</c:v>
                </c:pt>
                <c:pt idx="19">
                  <c:v>49441.31</c:v>
                </c:pt>
                <c:pt idx="20">
                  <c:v>49551.43</c:v>
                </c:pt>
                <c:pt idx="21">
                  <c:v>49707.44</c:v>
                </c:pt>
                <c:pt idx="22">
                  <c:v>49796.04</c:v>
                </c:pt>
                <c:pt idx="23">
                  <c:v>49840.5</c:v>
                </c:pt>
                <c:pt idx="24">
                  <c:v>39160.81</c:v>
                </c:pt>
              </c:numCache>
            </c:numRef>
          </c:yVal>
          <c:smooth val="1"/>
        </c:ser>
        <c:ser>
          <c:idx val="1"/>
          <c:order val="1"/>
          <c:tx>
            <c:v>Richard</c:v>
          </c:tx>
          <c:marker>
            <c:symbol val="square"/>
            <c:size val="5"/>
          </c:marker>
          <c:yVal>
            <c:numRef>
              <c:f>Richard!$H$3:$H$26</c:f>
              <c:numCache>
                <c:formatCode>0.00</c:formatCode>
                <c:ptCount val="24"/>
                <c:pt idx="0">
                  <c:v>10368.35</c:v>
                </c:pt>
                <c:pt idx="1">
                  <c:v>11994.87</c:v>
                </c:pt>
                <c:pt idx="2">
                  <c:v>18365.77</c:v>
                </c:pt>
                <c:pt idx="3">
                  <c:v>28576.42</c:v>
                </c:pt>
                <c:pt idx="4">
                  <c:v>46117.63</c:v>
                </c:pt>
                <c:pt idx="5">
                  <c:v>60586.64</c:v>
                </c:pt>
                <c:pt idx="6">
                  <c:v>57499.94</c:v>
                </c:pt>
                <c:pt idx="7">
                  <c:v>53187.02</c:v>
                </c:pt>
                <c:pt idx="8">
                  <c:v>53972.55</c:v>
                </c:pt>
                <c:pt idx="9">
                  <c:v>55483.79</c:v>
                </c:pt>
                <c:pt idx="10">
                  <c:v>55525.73</c:v>
                </c:pt>
                <c:pt idx="11">
                  <c:v>55924.14</c:v>
                </c:pt>
                <c:pt idx="12">
                  <c:v>54650.71</c:v>
                </c:pt>
                <c:pt idx="13">
                  <c:v>55747.17</c:v>
                </c:pt>
                <c:pt idx="14">
                  <c:v>55835.55</c:v>
                </c:pt>
                <c:pt idx="15">
                  <c:v>55392.44</c:v>
                </c:pt>
                <c:pt idx="16">
                  <c:v>55734.21</c:v>
                </c:pt>
                <c:pt idx="17">
                  <c:v>54689.47</c:v>
                </c:pt>
                <c:pt idx="18">
                  <c:v>36836.46</c:v>
                </c:pt>
                <c:pt idx="19">
                  <c:v>23159.79</c:v>
                </c:pt>
                <c:pt idx="20">
                  <c:v>16681.62</c:v>
                </c:pt>
                <c:pt idx="21">
                  <c:v>12998.33</c:v>
                </c:pt>
                <c:pt idx="22">
                  <c:v>10432.36</c:v>
                </c:pt>
                <c:pt idx="23">
                  <c:v>8777.19</c:v>
                </c:pt>
              </c:numCache>
            </c:numRef>
          </c:yVal>
          <c:smooth val="1"/>
        </c:ser>
        <c:ser>
          <c:idx val="2"/>
          <c:order val="2"/>
          <c:tx>
            <c:v>Sean</c:v>
          </c:tx>
          <c:marker>
            <c:symbol val="triangle"/>
            <c:size val="5"/>
          </c:marker>
          <c:yVal>
            <c:numRef>
              <c:f>Sean!$H$3:$H$23</c:f>
              <c:numCache>
                <c:formatCode>0.00</c:formatCode>
                <c:ptCount val="21"/>
                <c:pt idx="0">
                  <c:v>11150.98</c:v>
                </c:pt>
                <c:pt idx="1">
                  <c:v>16109.16</c:v>
                </c:pt>
                <c:pt idx="2">
                  <c:v>25990.38</c:v>
                </c:pt>
                <c:pt idx="3">
                  <c:v>41272.339999999997</c:v>
                </c:pt>
                <c:pt idx="4">
                  <c:v>53505.25</c:v>
                </c:pt>
                <c:pt idx="5">
                  <c:v>54284.09</c:v>
                </c:pt>
                <c:pt idx="6">
                  <c:v>55732.98</c:v>
                </c:pt>
                <c:pt idx="7">
                  <c:v>60007.71</c:v>
                </c:pt>
                <c:pt idx="8">
                  <c:v>61230.11</c:v>
                </c:pt>
                <c:pt idx="9">
                  <c:v>62936.66</c:v>
                </c:pt>
                <c:pt idx="10">
                  <c:v>63361.55</c:v>
                </c:pt>
                <c:pt idx="11">
                  <c:v>61429.48</c:v>
                </c:pt>
                <c:pt idx="12">
                  <c:v>61562.11</c:v>
                </c:pt>
                <c:pt idx="13">
                  <c:v>62018.83</c:v>
                </c:pt>
                <c:pt idx="14">
                  <c:v>61739.75</c:v>
                </c:pt>
                <c:pt idx="15">
                  <c:v>61717.57</c:v>
                </c:pt>
                <c:pt idx="16">
                  <c:v>61916.95</c:v>
                </c:pt>
                <c:pt idx="17">
                  <c:v>61983.7</c:v>
                </c:pt>
                <c:pt idx="18">
                  <c:v>62048.91</c:v>
                </c:pt>
                <c:pt idx="19">
                  <c:v>54659.23</c:v>
                </c:pt>
                <c:pt idx="20">
                  <c:v>33218.89</c:v>
                </c:pt>
              </c:numCache>
            </c:numRef>
          </c:yVal>
          <c:smooth val="1"/>
        </c:ser>
        <c:ser>
          <c:idx val="3"/>
          <c:order val="3"/>
          <c:tx>
            <c:v>Ryan</c:v>
          </c:tx>
          <c:marker>
            <c:symbol val="x"/>
            <c:size val="5"/>
          </c:marker>
          <c:yVal>
            <c:numRef>
              <c:f>Ryan!$H$3:$H$21</c:f>
              <c:numCache>
                <c:formatCode>0.00</c:formatCode>
                <c:ptCount val="19"/>
                <c:pt idx="0">
                  <c:v>11551.41</c:v>
                </c:pt>
                <c:pt idx="1">
                  <c:v>17721.490000000002</c:v>
                </c:pt>
                <c:pt idx="2">
                  <c:v>26880.35</c:v>
                </c:pt>
                <c:pt idx="3">
                  <c:v>49485.71</c:v>
                </c:pt>
                <c:pt idx="4">
                  <c:v>62517.23</c:v>
                </c:pt>
                <c:pt idx="5">
                  <c:v>63556.15</c:v>
                </c:pt>
                <c:pt idx="6">
                  <c:v>66155.39</c:v>
                </c:pt>
                <c:pt idx="7">
                  <c:v>69350.11</c:v>
                </c:pt>
                <c:pt idx="8">
                  <c:v>70792.509999999995</c:v>
                </c:pt>
                <c:pt idx="9">
                  <c:v>70550.31</c:v>
                </c:pt>
                <c:pt idx="10">
                  <c:v>71756.77</c:v>
                </c:pt>
                <c:pt idx="11">
                  <c:v>71282.929999999993</c:v>
                </c:pt>
                <c:pt idx="12">
                  <c:v>72171.23</c:v>
                </c:pt>
                <c:pt idx="13">
                  <c:v>71840</c:v>
                </c:pt>
                <c:pt idx="14">
                  <c:v>71574.3</c:v>
                </c:pt>
                <c:pt idx="15">
                  <c:v>72149.820000000007</c:v>
                </c:pt>
                <c:pt idx="16">
                  <c:v>72082.52</c:v>
                </c:pt>
                <c:pt idx="17">
                  <c:v>71928.27</c:v>
                </c:pt>
                <c:pt idx="18">
                  <c:v>71705.61</c:v>
                </c:pt>
              </c:numCache>
            </c:numRef>
          </c:yVal>
          <c:smooth val="1"/>
        </c:ser>
        <c:ser>
          <c:idx val="4"/>
          <c:order val="4"/>
          <c:tx>
            <c:v>Kenny</c:v>
          </c:tx>
          <c:marker>
            <c:symbol val="star"/>
            <c:size val="5"/>
          </c:marker>
          <c:yVal>
            <c:numRef>
              <c:f>Kenny!$H$3:$H$25</c:f>
              <c:numCache>
                <c:formatCode>0.00</c:formatCode>
                <c:ptCount val="23"/>
                <c:pt idx="0">
                  <c:v>14569.92</c:v>
                </c:pt>
                <c:pt idx="1">
                  <c:v>21761.54</c:v>
                </c:pt>
                <c:pt idx="2">
                  <c:v>38264.660000000003</c:v>
                </c:pt>
                <c:pt idx="3">
                  <c:v>60360.78</c:v>
                </c:pt>
                <c:pt idx="4">
                  <c:v>69170.45</c:v>
                </c:pt>
                <c:pt idx="5">
                  <c:v>68729.87</c:v>
                </c:pt>
                <c:pt idx="6">
                  <c:v>70179.28</c:v>
                </c:pt>
                <c:pt idx="7">
                  <c:v>71228.73</c:v>
                </c:pt>
                <c:pt idx="8">
                  <c:v>70905.52</c:v>
                </c:pt>
                <c:pt idx="9">
                  <c:v>71595.210000000006</c:v>
                </c:pt>
                <c:pt idx="10">
                  <c:v>71971.89</c:v>
                </c:pt>
                <c:pt idx="11">
                  <c:v>72001.97</c:v>
                </c:pt>
                <c:pt idx="12">
                  <c:v>72547.06</c:v>
                </c:pt>
                <c:pt idx="13">
                  <c:v>73567.199999999997</c:v>
                </c:pt>
                <c:pt idx="14">
                  <c:v>75577.2</c:v>
                </c:pt>
                <c:pt idx="15">
                  <c:v>75899.42</c:v>
                </c:pt>
                <c:pt idx="16">
                  <c:v>75721.899999999994</c:v>
                </c:pt>
                <c:pt idx="17">
                  <c:v>74835.7</c:v>
                </c:pt>
                <c:pt idx="18">
                  <c:v>74812.3</c:v>
                </c:pt>
                <c:pt idx="19">
                  <c:v>74546.84</c:v>
                </c:pt>
                <c:pt idx="20">
                  <c:v>74724.149999999994</c:v>
                </c:pt>
                <c:pt idx="21">
                  <c:v>66709.13</c:v>
                </c:pt>
                <c:pt idx="22">
                  <c:v>35482.43</c:v>
                </c:pt>
              </c:numCache>
            </c:numRef>
          </c:yVal>
          <c:smooth val="1"/>
        </c:ser>
        <c:ser>
          <c:idx val="5"/>
          <c:order val="5"/>
          <c:tx>
            <c:v>Levi</c:v>
          </c:tx>
          <c:marker>
            <c:symbol val="circle"/>
            <c:size val="5"/>
          </c:marker>
          <c:yVal>
            <c:numRef>
              <c:f>Levi!$H$3:$H$26</c:f>
              <c:numCache>
                <c:formatCode>0.00</c:formatCode>
                <c:ptCount val="24"/>
                <c:pt idx="0">
                  <c:v>13771.04</c:v>
                </c:pt>
                <c:pt idx="1">
                  <c:v>20249.990000000002</c:v>
                </c:pt>
                <c:pt idx="2">
                  <c:v>33592.589999999997</c:v>
                </c:pt>
                <c:pt idx="3">
                  <c:v>59605.02</c:v>
                </c:pt>
                <c:pt idx="4">
                  <c:v>73078.16</c:v>
                </c:pt>
                <c:pt idx="5">
                  <c:v>73079.03</c:v>
                </c:pt>
                <c:pt idx="6">
                  <c:v>75127.210000000006</c:v>
                </c:pt>
                <c:pt idx="7">
                  <c:v>76164.479999999996</c:v>
                </c:pt>
                <c:pt idx="8">
                  <c:v>77631.12</c:v>
                </c:pt>
                <c:pt idx="9">
                  <c:v>77975.740000000005</c:v>
                </c:pt>
                <c:pt idx="10">
                  <c:v>78496.34</c:v>
                </c:pt>
                <c:pt idx="11">
                  <c:v>78451.77</c:v>
                </c:pt>
                <c:pt idx="12">
                  <c:v>78895.09</c:v>
                </c:pt>
                <c:pt idx="13">
                  <c:v>78571</c:v>
                </c:pt>
                <c:pt idx="14">
                  <c:v>78473.509999999995</c:v>
                </c:pt>
                <c:pt idx="15">
                  <c:v>78561.899999999994</c:v>
                </c:pt>
                <c:pt idx="16">
                  <c:v>78298.289999999994</c:v>
                </c:pt>
                <c:pt idx="17">
                  <c:v>80226.259999999995</c:v>
                </c:pt>
                <c:pt idx="18">
                  <c:v>82171.899999999994</c:v>
                </c:pt>
                <c:pt idx="19">
                  <c:v>82066.94</c:v>
                </c:pt>
                <c:pt idx="20">
                  <c:v>81822.77</c:v>
                </c:pt>
                <c:pt idx="21">
                  <c:v>58325.67</c:v>
                </c:pt>
                <c:pt idx="22">
                  <c:v>32416.34</c:v>
                </c:pt>
                <c:pt idx="23">
                  <c:v>21607.94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68064"/>
        <c:axId val="61769984"/>
      </c:scatterChart>
      <c:valAx>
        <c:axId val="6176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</a:t>
                </a:r>
                <a:r>
                  <a:rPr lang="en-US" baseline="0"/>
                  <a:t> Points</a:t>
                </a:r>
                <a:endParaRPr lang="en-US"/>
              </a:p>
            </c:rich>
          </c:tx>
          <c:layout/>
          <c:overlay val="0"/>
        </c:title>
        <c:majorTickMark val="none"/>
        <c:minorTickMark val="none"/>
        <c:tickLblPos val="nextTo"/>
        <c:crossAx val="61769984"/>
        <c:crosses val="autoZero"/>
        <c:crossBetween val="midCat"/>
      </c:valAx>
      <c:valAx>
        <c:axId val="61769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RPM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617680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Efficiency Vs. RPM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Turbine Efficiency</c:v>
          </c:tx>
          <c:xVal>
            <c:numRef>
              <c:f>'Machine Data'!$B$16:$B$21</c:f>
              <c:numCache>
                <c:formatCode>#,##0</c:formatCode>
                <c:ptCount val="6"/>
                <c:pt idx="0">
                  <c:v>49501</c:v>
                </c:pt>
                <c:pt idx="1">
                  <c:v>55320</c:v>
                </c:pt>
                <c:pt idx="2">
                  <c:v>61315</c:v>
                </c:pt>
                <c:pt idx="3">
                  <c:v>71525</c:v>
                </c:pt>
                <c:pt idx="4">
                  <c:v>76000</c:v>
                </c:pt>
                <c:pt idx="5">
                  <c:v>78000</c:v>
                </c:pt>
              </c:numCache>
            </c:numRef>
          </c:xVal>
          <c:yVal>
            <c:numRef>
              <c:f>'Machine Data'!$D$16:$D$21</c:f>
              <c:numCache>
                <c:formatCode>0.000%</c:formatCode>
                <c:ptCount val="6"/>
                <c:pt idx="0">
                  <c:v>0.48389704408347628</c:v>
                </c:pt>
                <c:pt idx="1">
                  <c:v>0.58151089865258676</c:v>
                </c:pt>
                <c:pt idx="2">
                  <c:v>0.57825575430526766</c:v>
                </c:pt>
                <c:pt idx="3">
                  <c:v>0.58812151990287709</c:v>
                </c:pt>
                <c:pt idx="4">
                  <c:v>0.58222607764667478</c:v>
                </c:pt>
                <c:pt idx="5">
                  <c:v>0.62273476577667652</c:v>
                </c:pt>
              </c:numCache>
            </c:numRef>
          </c:yVal>
          <c:smooth val="1"/>
        </c:ser>
        <c:ser>
          <c:idx val="1"/>
          <c:order val="1"/>
          <c:tx>
            <c:v>Compressor Efficiency</c:v>
          </c:tx>
          <c:xVal>
            <c:numRef>
              <c:f>'Machine Data'!$B$16:$B$21</c:f>
              <c:numCache>
                <c:formatCode>#,##0</c:formatCode>
                <c:ptCount val="6"/>
                <c:pt idx="0">
                  <c:v>49501</c:v>
                </c:pt>
                <c:pt idx="1">
                  <c:v>55320</c:v>
                </c:pt>
                <c:pt idx="2">
                  <c:v>61315</c:v>
                </c:pt>
                <c:pt idx="3">
                  <c:v>71525</c:v>
                </c:pt>
                <c:pt idx="4">
                  <c:v>76000</c:v>
                </c:pt>
                <c:pt idx="5">
                  <c:v>78000</c:v>
                </c:pt>
              </c:numCache>
            </c:numRef>
          </c:xVal>
          <c:yVal>
            <c:numRef>
              <c:f>'Machine Data'!$E$16:$E$21</c:f>
              <c:numCache>
                <c:formatCode>0.000%</c:formatCode>
                <c:ptCount val="6"/>
                <c:pt idx="0">
                  <c:v>0.76756113787045321</c:v>
                </c:pt>
                <c:pt idx="1">
                  <c:v>0.9493572936535124</c:v>
                </c:pt>
                <c:pt idx="2">
                  <c:v>0.54622079780642785</c:v>
                </c:pt>
                <c:pt idx="3">
                  <c:v>0.41975964386853942</c:v>
                </c:pt>
                <c:pt idx="4">
                  <c:v>0.35157099016902044</c:v>
                </c:pt>
                <c:pt idx="5">
                  <c:v>0.34118318672209147</c:v>
                </c:pt>
              </c:numCache>
            </c:numRef>
          </c:yVal>
          <c:smooth val="1"/>
        </c:ser>
        <c:ser>
          <c:idx val="2"/>
          <c:order val="2"/>
          <c:tx>
            <c:v>Thermal Efficiency</c:v>
          </c:tx>
          <c:xVal>
            <c:numRef>
              <c:f>'Machine Data'!$B$16:$B$21</c:f>
              <c:numCache>
                <c:formatCode>#,##0</c:formatCode>
                <c:ptCount val="6"/>
                <c:pt idx="0">
                  <c:v>49501</c:v>
                </c:pt>
                <c:pt idx="1">
                  <c:v>55320</c:v>
                </c:pt>
                <c:pt idx="2">
                  <c:v>61315</c:v>
                </c:pt>
                <c:pt idx="3">
                  <c:v>71525</c:v>
                </c:pt>
                <c:pt idx="4">
                  <c:v>76000</c:v>
                </c:pt>
                <c:pt idx="5">
                  <c:v>78000</c:v>
                </c:pt>
              </c:numCache>
            </c:numRef>
          </c:xVal>
          <c:yVal>
            <c:numRef>
              <c:f>'Machine Data'!$C$16:$C$21</c:f>
              <c:numCache>
                <c:formatCode>0.000%</c:formatCode>
                <c:ptCount val="6"/>
                <c:pt idx="0">
                  <c:v>0.11059290768924501</c:v>
                </c:pt>
                <c:pt idx="1">
                  <c:v>0.16139564792976446</c:v>
                </c:pt>
                <c:pt idx="2">
                  <c:v>0.11205524480233797</c:v>
                </c:pt>
                <c:pt idx="3">
                  <c:v>7.8800561796050661E-2</c:v>
                </c:pt>
                <c:pt idx="4">
                  <c:v>4.3038787631803244E-2</c:v>
                </c:pt>
                <c:pt idx="5">
                  <c:v>6.6942177939842029E-2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036736"/>
        <c:axId val="74038656"/>
      </c:scatterChart>
      <c:valAx>
        <c:axId val="74036736"/>
        <c:scaling>
          <c:orientation val="minMax"/>
          <c:max val="80000"/>
          <c:min val="4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RPM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74038656"/>
        <c:crosses val="autoZero"/>
        <c:crossBetween val="midCat"/>
      </c:valAx>
      <c:valAx>
        <c:axId val="74038656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 Efficiency</a:t>
                </a:r>
                <a:endParaRPr lang="en-US"/>
              </a:p>
            </c:rich>
          </c:tx>
          <c:layout/>
          <c:overlay val="0"/>
        </c:title>
        <c:numFmt formatCode="0.000%" sourceLinked="1"/>
        <c:majorTickMark val="out"/>
        <c:minorTickMark val="none"/>
        <c:tickLblPos val="nextTo"/>
        <c:crossAx val="74036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BWR Vs.</a:t>
            </a:r>
            <a:r>
              <a:rPr lang="en-US" baseline="0"/>
              <a:t> RPM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'Machine Data'!$B$16:$B$21</c:f>
              <c:numCache>
                <c:formatCode>#,##0</c:formatCode>
                <c:ptCount val="6"/>
                <c:pt idx="0">
                  <c:v>49501</c:v>
                </c:pt>
                <c:pt idx="1">
                  <c:v>55320</c:v>
                </c:pt>
                <c:pt idx="2">
                  <c:v>61315</c:v>
                </c:pt>
                <c:pt idx="3">
                  <c:v>71525</c:v>
                </c:pt>
                <c:pt idx="4">
                  <c:v>76000</c:v>
                </c:pt>
                <c:pt idx="5">
                  <c:v>78000</c:v>
                </c:pt>
              </c:numCache>
            </c:numRef>
          </c:xVal>
          <c:yVal>
            <c:numRef>
              <c:f>'Machine Data'!$F$16:$F$21</c:f>
              <c:numCache>
                <c:formatCode>0.00</c:formatCode>
                <c:ptCount val="6"/>
                <c:pt idx="0">
                  <c:v>0.54502572315076037</c:v>
                </c:pt>
                <c:pt idx="1">
                  <c:v>0.45116072829265969</c:v>
                </c:pt>
                <c:pt idx="2">
                  <c:v>0.62311768896722541</c:v>
                </c:pt>
                <c:pt idx="3">
                  <c:v>0.74579180586387694</c:v>
                </c:pt>
                <c:pt idx="4">
                  <c:v>0.86223298689283467</c:v>
                </c:pt>
                <c:pt idx="5">
                  <c:v>0.79550587652134364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50336"/>
        <c:axId val="95952256"/>
      </c:scatterChart>
      <c:valAx>
        <c:axId val="95950336"/>
        <c:scaling>
          <c:orientation val="minMax"/>
          <c:max val="80000"/>
          <c:min val="4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RPM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5952256"/>
        <c:crosses val="autoZero"/>
        <c:crossBetween val="midCat"/>
      </c:valAx>
      <c:valAx>
        <c:axId val="95952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BWR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5950336"/>
        <c:crosses val="autoZero"/>
        <c:crossBetween val="midCat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Work Vs. RPM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Compressor Work</c:v>
          </c:tx>
          <c:xVal>
            <c:numRef>
              <c:f>'Machine Data'!$B$16:$B$21</c:f>
              <c:numCache>
                <c:formatCode>#,##0</c:formatCode>
                <c:ptCount val="6"/>
                <c:pt idx="0">
                  <c:v>49501</c:v>
                </c:pt>
                <c:pt idx="1">
                  <c:v>55320</c:v>
                </c:pt>
                <c:pt idx="2">
                  <c:v>61315</c:v>
                </c:pt>
                <c:pt idx="3">
                  <c:v>71525</c:v>
                </c:pt>
                <c:pt idx="4">
                  <c:v>76000</c:v>
                </c:pt>
                <c:pt idx="5">
                  <c:v>78000</c:v>
                </c:pt>
              </c:numCache>
            </c:numRef>
          </c:xVal>
          <c:yVal>
            <c:numRef>
              <c:f>'Machine Data'!$G$16:$G$21</c:f>
              <c:numCache>
                <c:formatCode>0.00</c:formatCode>
                <c:ptCount val="6"/>
                <c:pt idx="0">
                  <c:v>70.824695549999987</c:v>
                </c:pt>
                <c:pt idx="1">
                  <c:v>73.065888021875011</c:v>
                </c:pt>
                <c:pt idx="2">
                  <c:v>100.09122598125002</c:v>
                </c:pt>
                <c:pt idx="3">
                  <c:v>126.17970645</c:v>
                </c:pt>
                <c:pt idx="4">
                  <c:v>146.43230647499999</c:v>
                </c:pt>
                <c:pt idx="5">
                  <c:v>149.73815745000005</c:v>
                </c:pt>
              </c:numCache>
            </c:numRef>
          </c:yVal>
          <c:smooth val="1"/>
        </c:ser>
        <c:ser>
          <c:idx val="1"/>
          <c:order val="1"/>
          <c:tx>
            <c:v>Turbine Work</c:v>
          </c:tx>
          <c:xVal>
            <c:numRef>
              <c:f>'Machine Data'!$B$16:$B$21</c:f>
              <c:numCache>
                <c:formatCode>#,##0</c:formatCode>
                <c:ptCount val="6"/>
                <c:pt idx="0">
                  <c:v>49501</c:v>
                </c:pt>
                <c:pt idx="1">
                  <c:v>55320</c:v>
                </c:pt>
                <c:pt idx="2">
                  <c:v>61315</c:v>
                </c:pt>
                <c:pt idx="3">
                  <c:v>71525</c:v>
                </c:pt>
                <c:pt idx="4">
                  <c:v>76000</c:v>
                </c:pt>
                <c:pt idx="5">
                  <c:v>78000</c:v>
                </c:pt>
              </c:numCache>
            </c:numRef>
          </c:xVal>
          <c:yVal>
            <c:numRef>
              <c:f>'Machine Data'!$H$16:$H$21</c:f>
              <c:numCache>
                <c:formatCode>0.00</c:formatCode>
                <c:ptCount val="6"/>
                <c:pt idx="0">
                  <c:v>126.1167864444444</c:v>
                </c:pt>
                <c:pt idx="1">
                  <c:v>157.17684155555563</c:v>
                </c:pt>
                <c:pt idx="2">
                  <c:v>155.89461300000008</c:v>
                </c:pt>
                <c:pt idx="3">
                  <c:v>164.20148666666668</c:v>
                </c:pt>
                <c:pt idx="4">
                  <c:v>164.82286114285705</c:v>
                </c:pt>
                <c:pt idx="5">
                  <c:v>182.68137514285706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22912"/>
        <c:axId val="96024832"/>
      </c:scatterChart>
      <c:valAx>
        <c:axId val="96022912"/>
        <c:scaling>
          <c:orientation val="minMax"/>
          <c:max val="80000"/>
          <c:min val="4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RPM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6024832"/>
        <c:crosses val="autoZero"/>
        <c:crossBetween val="midCat"/>
      </c:valAx>
      <c:valAx>
        <c:axId val="96024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Work (kJ/kg)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60229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 Vs. RPM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Heat In</c:v>
          </c:tx>
          <c:xVal>
            <c:numRef>
              <c:f>'Machine Data'!$B$16:$B$21</c:f>
              <c:numCache>
                <c:formatCode>#,##0</c:formatCode>
                <c:ptCount val="6"/>
                <c:pt idx="0">
                  <c:v>49501</c:v>
                </c:pt>
                <c:pt idx="1">
                  <c:v>55320</c:v>
                </c:pt>
                <c:pt idx="2">
                  <c:v>61315</c:v>
                </c:pt>
                <c:pt idx="3">
                  <c:v>71525</c:v>
                </c:pt>
                <c:pt idx="4">
                  <c:v>76000</c:v>
                </c:pt>
                <c:pt idx="5">
                  <c:v>78000</c:v>
                </c:pt>
              </c:numCache>
            </c:numRef>
          </c:xVal>
          <c:yVal>
            <c:numRef>
              <c:f>'Machine Data'!$I$16:$I$21</c:f>
              <c:numCache>
                <c:formatCode>0.00</c:formatCode>
                <c:ptCount val="6"/>
                <c:pt idx="0">
                  <c:v>487.32057379999998</c:v>
                </c:pt>
                <c:pt idx="1">
                  <c:v>502.02367801666674</c:v>
                </c:pt>
                <c:pt idx="2">
                  <c:v>492.47814000000005</c:v>
                </c:pt>
                <c:pt idx="3">
                  <c:v>497.53037549999999</c:v>
                </c:pt>
                <c:pt idx="4">
                  <c:v>495.54710849999992</c:v>
                </c:pt>
                <c:pt idx="5">
                  <c:v>524.15236607142845</c:v>
                </c:pt>
              </c:numCache>
            </c:numRef>
          </c:yVal>
          <c:smooth val="1"/>
        </c:ser>
        <c:ser>
          <c:idx val="1"/>
          <c:order val="1"/>
          <c:tx>
            <c:v>Heat Out</c:v>
          </c:tx>
          <c:xVal>
            <c:numRef>
              <c:f>'Machine Data'!$B$16:$B$21</c:f>
              <c:numCache>
                <c:formatCode>#,##0</c:formatCode>
                <c:ptCount val="6"/>
                <c:pt idx="0">
                  <c:v>49501</c:v>
                </c:pt>
                <c:pt idx="1">
                  <c:v>55320</c:v>
                </c:pt>
                <c:pt idx="2">
                  <c:v>61315</c:v>
                </c:pt>
                <c:pt idx="3">
                  <c:v>71525</c:v>
                </c:pt>
                <c:pt idx="4">
                  <c:v>76000</c:v>
                </c:pt>
                <c:pt idx="5">
                  <c:v>78000</c:v>
                </c:pt>
              </c:numCache>
            </c:numRef>
          </c:xVal>
          <c:yVal>
            <c:numRef>
              <c:f>'Machine Data'!$J$16:$J$21</c:f>
              <c:numCache>
                <c:formatCode>0.00</c:formatCode>
                <c:ptCount val="6"/>
                <c:pt idx="0">
                  <c:v>433.42637456666665</c:v>
                </c:pt>
                <c:pt idx="1">
                  <c:v>420.99924122708336</c:v>
                </c:pt>
                <c:pt idx="2">
                  <c:v>437.29338146249995</c:v>
                </c:pt>
                <c:pt idx="3">
                  <c:v>458.32470239999998</c:v>
                </c:pt>
                <c:pt idx="4">
                  <c:v>474.21936173571424</c:v>
                </c:pt>
                <c:pt idx="5">
                  <c:v>489.06446511428567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91616"/>
        <c:axId val="96193536"/>
      </c:scatterChart>
      <c:valAx>
        <c:axId val="96191616"/>
        <c:scaling>
          <c:orientation val="minMax"/>
          <c:max val="80000"/>
          <c:min val="4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RPM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96193536"/>
        <c:crosses val="autoZero"/>
        <c:crossBetween val="midCat"/>
      </c:valAx>
      <c:valAx>
        <c:axId val="96193536"/>
        <c:scaling>
          <c:orientation val="minMax"/>
          <c:min val="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Heat</a:t>
                </a:r>
                <a:r>
                  <a:rPr lang="en-US" baseline="0"/>
                  <a:t> </a:t>
                </a:r>
                <a:r>
                  <a:rPr lang="en-US"/>
                  <a:t>(kJ/kg)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6191616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95249</xdr:rowOff>
    </xdr:from>
    <xdr:to>
      <xdr:col>12</xdr:col>
      <xdr:colOff>304799</xdr:colOff>
      <xdr:row>24</xdr:row>
      <xdr:rowOff>32384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R15" sqref="R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J40"/>
  <sheetViews>
    <sheetView topLeftCell="A4" workbookViewId="0">
      <selection activeCell="A33" sqref="A33:F40"/>
    </sheetView>
  </sheetViews>
  <sheetFormatPr defaultRowHeight="15" x14ac:dyDescent="0.25"/>
  <cols>
    <col min="3" max="3" width="17.5703125" bestFit="1" customWidth="1"/>
    <col min="4" max="5" width="20.85546875" bestFit="1" customWidth="1"/>
    <col min="6" max="6" width="16.42578125" customWidth="1"/>
    <col min="7" max="7" width="12.140625" bestFit="1" customWidth="1"/>
    <col min="8" max="10" width="11.5703125" bestFit="1" customWidth="1"/>
  </cols>
  <sheetData>
    <row r="4" spans="1:10" ht="15.75" thickBot="1" x14ac:dyDescent="0.3"/>
    <row r="5" spans="1:10" ht="53.25" customHeight="1" x14ac:dyDescent="0.25">
      <c r="B5" s="5"/>
      <c r="C5" s="6" t="s">
        <v>7</v>
      </c>
      <c r="D5" s="6" t="s">
        <v>11</v>
      </c>
      <c r="E5" s="6" t="s">
        <v>12</v>
      </c>
      <c r="F5" s="6" t="s">
        <v>10</v>
      </c>
      <c r="G5" s="7" t="s">
        <v>0</v>
      </c>
      <c r="H5" s="2"/>
      <c r="I5" s="1"/>
    </row>
    <row r="6" spans="1:10" x14ac:dyDescent="0.25">
      <c r="B6" s="8" t="s">
        <v>1</v>
      </c>
      <c r="C6" s="3">
        <v>49501</v>
      </c>
      <c r="D6" s="4">
        <v>571</v>
      </c>
      <c r="E6" s="4">
        <v>454</v>
      </c>
      <c r="F6" s="14" t="s">
        <v>8</v>
      </c>
      <c r="G6" s="9">
        <v>10</v>
      </c>
    </row>
    <row r="7" spans="1:10" x14ac:dyDescent="0.25">
      <c r="B7" s="8" t="s">
        <v>2</v>
      </c>
      <c r="C7" s="3">
        <v>55320</v>
      </c>
      <c r="D7" s="4">
        <v>592</v>
      </c>
      <c r="E7" s="4">
        <v>456</v>
      </c>
      <c r="F7" s="4">
        <v>432</v>
      </c>
      <c r="G7" s="9">
        <v>10</v>
      </c>
    </row>
    <row r="8" spans="1:10" x14ac:dyDescent="0.25">
      <c r="B8" s="8" t="s">
        <v>3</v>
      </c>
      <c r="C8" s="3">
        <v>61315</v>
      </c>
      <c r="D8" s="4">
        <v>610</v>
      </c>
      <c r="E8" s="4">
        <v>462</v>
      </c>
      <c r="F8" s="4">
        <v>438</v>
      </c>
      <c r="G8" s="9">
        <v>13</v>
      </c>
    </row>
    <row r="9" spans="1:10" x14ac:dyDescent="0.25">
      <c r="B9" s="8" t="s">
        <v>4</v>
      </c>
      <c r="C9" s="3">
        <v>71525</v>
      </c>
      <c r="D9" s="4">
        <v>635</v>
      </c>
      <c r="E9" s="4">
        <v>481</v>
      </c>
      <c r="F9" s="4">
        <v>478</v>
      </c>
      <c r="G9" s="9">
        <v>19</v>
      </c>
    </row>
    <row r="10" spans="1:10" x14ac:dyDescent="0.25">
      <c r="B10" s="8" t="s">
        <v>5</v>
      </c>
      <c r="C10" s="3">
        <v>76000</v>
      </c>
      <c r="D10" s="4">
        <v>654</v>
      </c>
      <c r="E10" s="4">
        <v>498</v>
      </c>
      <c r="F10" s="4">
        <v>492</v>
      </c>
      <c r="G10" s="9">
        <v>22</v>
      </c>
    </row>
    <row r="11" spans="1:10" x14ac:dyDescent="0.25">
      <c r="B11" s="8" t="s">
        <v>6</v>
      </c>
      <c r="C11" s="3">
        <v>78000</v>
      </c>
      <c r="D11" s="4">
        <v>679</v>
      </c>
      <c r="E11" s="4">
        <v>506</v>
      </c>
      <c r="F11" s="4">
        <v>493</v>
      </c>
      <c r="G11" s="9">
        <v>25</v>
      </c>
    </row>
    <row r="12" spans="1:10" ht="15.75" thickBot="1" x14ac:dyDescent="0.3">
      <c r="B12" s="10" t="s">
        <v>9</v>
      </c>
      <c r="C12" s="11">
        <v>82500</v>
      </c>
      <c r="D12" s="12">
        <v>718</v>
      </c>
      <c r="E12" s="12">
        <v>525</v>
      </c>
      <c r="F12" s="12">
        <v>510</v>
      </c>
      <c r="G12" s="13">
        <v>28</v>
      </c>
    </row>
    <row r="14" spans="1:10" x14ac:dyDescent="0.25">
      <c r="A14" s="25"/>
      <c r="B14" s="4"/>
      <c r="C14" s="4"/>
      <c r="D14" s="4"/>
      <c r="E14" s="4"/>
      <c r="F14" s="4"/>
      <c r="G14" s="34" t="s">
        <v>48</v>
      </c>
      <c r="H14" s="34"/>
      <c r="I14" s="35" t="s">
        <v>51</v>
      </c>
      <c r="J14" s="36"/>
    </row>
    <row r="15" spans="1:10" x14ac:dyDescent="0.25">
      <c r="A15" s="26"/>
      <c r="B15" s="23" t="s">
        <v>15</v>
      </c>
      <c r="C15" s="24" t="s">
        <v>39</v>
      </c>
      <c r="D15" s="24" t="s">
        <v>41</v>
      </c>
      <c r="E15" s="24" t="s">
        <v>40</v>
      </c>
      <c r="F15" s="24" t="s">
        <v>42</v>
      </c>
      <c r="G15" s="22" t="s">
        <v>49</v>
      </c>
      <c r="H15" s="22" t="s">
        <v>50</v>
      </c>
      <c r="I15" s="22" t="s">
        <v>53</v>
      </c>
      <c r="J15" s="22" t="s">
        <v>52</v>
      </c>
    </row>
    <row r="16" spans="1:10" x14ac:dyDescent="0.25">
      <c r="A16" s="8" t="s">
        <v>1</v>
      </c>
      <c r="B16" s="3">
        <v>49501</v>
      </c>
      <c r="C16" s="21">
        <f>Art!C30</f>
        <v>0.11059290768924501</v>
      </c>
      <c r="D16" s="21">
        <f>Art!C31</f>
        <v>0.48389704408347628</v>
      </c>
      <c r="E16" s="21">
        <f>Art!C32</f>
        <v>0.76756113787045321</v>
      </c>
      <c r="F16" s="32">
        <f>Art!C33</f>
        <v>0.54502572315076037</v>
      </c>
      <c r="G16" s="32">
        <f>Art!C34</f>
        <v>70.824695549999987</v>
      </c>
      <c r="H16" s="32">
        <f>Art!C35</f>
        <v>126.1167864444444</v>
      </c>
      <c r="I16" s="32">
        <f>Art!C36</f>
        <v>487.32057379999998</v>
      </c>
      <c r="J16" s="32">
        <f>Art!C37</f>
        <v>433.42637456666665</v>
      </c>
    </row>
    <row r="17" spans="1:10" x14ac:dyDescent="0.25">
      <c r="A17" s="8" t="s">
        <v>2</v>
      </c>
      <c r="B17" s="3">
        <v>55320</v>
      </c>
      <c r="C17" s="21">
        <f>Richard!C29</f>
        <v>0.16139564792976446</v>
      </c>
      <c r="D17" s="21">
        <f>Richard!C30</f>
        <v>0.58151089865258676</v>
      </c>
      <c r="E17" s="21">
        <f>Richard!C31</f>
        <v>0.9493572936535124</v>
      </c>
      <c r="F17" s="32">
        <f>Richard!C32</f>
        <v>0.45116072829265969</v>
      </c>
      <c r="G17" s="32">
        <f>Richard!C33</f>
        <v>73.065888021875011</v>
      </c>
      <c r="H17" s="32">
        <f>Richard!C34</f>
        <v>157.17684155555563</v>
      </c>
      <c r="I17" s="32">
        <f>Richard!C35</f>
        <v>502.02367801666674</v>
      </c>
      <c r="J17" s="32">
        <f>Richard!C36</f>
        <v>420.99924122708336</v>
      </c>
    </row>
    <row r="18" spans="1:10" x14ac:dyDescent="0.25">
      <c r="A18" s="8" t="s">
        <v>3</v>
      </c>
      <c r="B18" s="3">
        <v>61315</v>
      </c>
      <c r="C18" s="21">
        <f>Sean!C26</f>
        <v>0.11205524480233797</v>
      </c>
      <c r="D18" s="21">
        <f>Sean!C27</f>
        <v>0.57825575430526766</v>
      </c>
      <c r="E18" s="21">
        <f>Sean!C28</f>
        <v>0.54622079780642785</v>
      </c>
      <c r="F18" s="32">
        <f>Sean!C29</f>
        <v>0.62311768896722541</v>
      </c>
      <c r="G18" s="32">
        <f>Sean!C30</f>
        <v>100.09122598125002</v>
      </c>
      <c r="H18" s="32">
        <f>Sean!C31</f>
        <v>155.89461300000008</v>
      </c>
      <c r="I18" s="32">
        <f>Sean!C32</f>
        <v>492.47814000000005</v>
      </c>
      <c r="J18" s="32">
        <f>Sean!C33</f>
        <v>437.29338146249995</v>
      </c>
    </row>
    <row r="19" spans="1:10" x14ac:dyDescent="0.25">
      <c r="A19" s="8" t="s">
        <v>4</v>
      </c>
      <c r="B19" s="3">
        <v>71525</v>
      </c>
      <c r="C19" s="21">
        <f>Ryan!C24</f>
        <v>7.8800561796050661E-2</v>
      </c>
      <c r="D19" s="21">
        <f>Ryan!C25</f>
        <v>0.58812151990287709</v>
      </c>
      <c r="E19" s="21">
        <f>Ryan!C26</f>
        <v>0.41975964386853942</v>
      </c>
      <c r="F19" s="32">
        <f>Ryan!C27</f>
        <v>0.74579180586387694</v>
      </c>
      <c r="G19" s="32">
        <f>Ryan!C28</f>
        <v>126.17970645</v>
      </c>
      <c r="H19" s="32">
        <f>Ryan!C29</f>
        <v>164.20148666666668</v>
      </c>
      <c r="I19" s="32">
        <f>Ryan!C30</f>
        <v>497.53037549999999</v>
      </c>
      <c r="J19" s="32">
        <f>Ryan!C31</f>
        <v>458.32470239999998</v>
      </c>
    </row>
    <row r="20" spans="1:10" x14ac:dyDescent="0.25">
      <c r="A20" s="8" t="s">
        <v>5</v>
      </c>
      <c r="B20" s="3">
        <v>76000</v>
      </c>
      <c r="C20" s="21">
        <f>Kenny!C28</f>
        <v>4.3038787631803244E-2</v>
      </c>
      <c r="D20" s="21">
        <f>Kenny!C29</f>
        <v>0.58222607764667478</v>
      </c>
      <c r="E20" s="21">
        <f>Kenny!C30</f>
        <v>0.35157099016902044</v>
      </c>
      <c r="F20" s="32">
        <f>Kenny!C31</f>
        <v>0.86223298689283467</v>
      </c>
      <c r="G20" s="32">
        <f>Kenny!C32</f>
        <v>146.43230647499999</v>
      </c>
      <c r="H20" s="32">
        <f>Kenny!C33</f>
        <v>164.82286114285705</v>
      </c>
      <c r="I20" s="32">
        <f>Kenny!C34</f>
        <v>495.54710849999992</v>
      </c>
      <c r="J20" s="32">
        <f>Kenny!C35</f>
        <v>474.21936173571424</v>
      </c>
    </row>
    <row r="21" spans="1:10" x14ac:dyDescent="0.25">
      <c r="A21" s="8" t="s">
        <v>6</v>
      </c>
      <c r="B21" s="3">
        <v>78000</v>
      </c>
      <c r="C21" s="21">
        <f>Levi!C29</f>
        <v>6.6942177939842029E-2</v>
      </c>
      <c r="D21" s="21">
        <f>Levi!C30</f>
        <v>0.62273476577667652</v>
      </c>
      <c r="E21" s="21">
        <f>Levi!C31</f>
        <v>0.34118318672209147</v>
      </c>
      <c r="F21" s="32">
        <f>Levi!C32</f>
        <v>0.79550587652134364</v>
      </c>
      <c r="G21" s="32">
        <f>Levi!C33</f>
        <v>149.73815745000005</v>
      </c>
      <c r="H21" s="32">
        <f>Levi!C34</f>
        <v>182.68137514285706</v>
      </c>
      <c r="I21" s="32">
        <f>Levi!C35</f>
        <v>524.15236607142845</v>
      </c>
      <c r="J21" s="32">
        <f>Levi!C36</f>
        <v>489.06446511428567</v>
      </c>
    </row>
    <row r="24" spans="1:10" x14ac:dyDescent="0.25">
      <c r="A24" s="37"/>
      <c r="B24" s="37"/>
      <c r="C24" s="37"/>
      <c r="D24" s="37"/>
      <c r="E24" s="37"/>
      <c r="F24" s="37"/>
    </row>
    <row r="25" spans="1:10" x14ac:dyDescent="0.25">
      <c r="A25" s="4" t="s">
        <v>54</v>
      </c>
      <c r="B25" s="33" t="s">
        <v>15</v>
      </c>
      <c r="C25" s="33" t="s">
        <v>39</v>
      </c>
      <c r="D25" s="33" t="s">
        <v>41</v>
      </c>
      <c r="E25" s="33" t="s">
        <v>40</v>
      </c>
      <c r="F25" s="33" t="s">
        <v>42</v>
      </c>
    </row>
    <row r="26" spans="1:10" x14ac:dyDescent="0.25">
      <c r="A26" s="4" t="s">
        <v>1</v>
      </c>
      <c r="B26" s="4">
        <v>49501</v>
      </c>
      <c r="C26" s="39">
        <v>0.11059290768924501</v>
      </c>
      <c r="D26" s="39">
        <v>0.48389704408347628</v>
      </c>
      <c r="E26" s="39">
        <v>0.76756113787045321</v>
      </c>
      <c r="F26" s="40">
        <v>0.54502572315076037</v>
      </c>
    </row>
    <row r="27" spans="1:10" x14ac:dyDescent="0.25">
      <c r="A27" s="4" t="s">
        <v>2</v>
      </c>
      <c r="B27" s="4">
        <v>55320</v>
      </c>
      <c r="C27" s="39">
        <v>0.16139564792976446</v>
      </c>
      <c r="D27" s="39">
        <v>0.58151089865258676</v>
      </c>
      <c r="E27" s="39">
        <v>0.9493572936535124</v>
      </c>
      <c r="F27" s="40">
        <v>0.45116072829265969</v>
      </c>
    </row>
    <row r="28" spans="1:10" x14ac:dyDescent="0.25">
      <c r="A28" s="4" t="s">
        <v>3</v>
      </c>
      <c r="B28" s="4">
        <v>61315</v>
      </c>
      <c r="C28" s="39">
        <v>0.11205524480233797</v>
      </c>
      <c r="D28" s="39">
        <v>0.57825575430526766</v>
      </c>
      <c r="E28" s="39">
        <v>0.54622079780642785</v>
      </c>
      <c r="F28" s="40">
        <v>0.62311768896722541</v>
      </c>
    </row>
    <row r="29" spans="1:10" x14ac:dyDescent="0.25">
      <c r="A29" s="4" t="s">
        <v>4</v>
      </c>
      <c r="B29" s="4">
        <v>71525</v>
      </c>
      <c r="C29" s="39">
        <v>7.8800561796050661E-2</v>
      </c>
      <c r="D29" s="39">
        <v>0.58812151990287709</v>
      </c>
      <c r="E29" s="39">
        <v>0.41975964386853942</v>
      </c>
      <c r="F29" s="40">
        <v>0.74579180586387694</v>
      </c>
    </row>
    <row r="30" spans="1:10" x14ac:dyDescent="0.25">
      <c r="A30" s="4" t="s">
        <v>5</v>
      </c>
      <c r="B30" s="4">
        <v>76000</v>
      </c>
      <c r="C30" s="39">
        <v>4.3038787631803244E-2</v>
      </c>
      <c r="D30" s="39">
        <v>0.58222607764667478</v>
      </c>
      <c r="E30" s="39">
        <v>0.35157099016902044</v>
      </c>
      <c r="F30" s="40">
        <v>0.86223298689283467</v>
      </c>
    </row>
    <row r="31" spans="1:10" x14ac:dyDescent="0.25">
      <c r="A31" s="4" t="s">
        <v>6</v>
      </c>
      <c r="B31" s="4">
        <v>78000</v>
      </c>
      <c r="C31" s="39">
        <v>6.6942177939842029E-2</v>
      </c>
      <c r="D31" s="39">
        <v>0.62273476577667652</v>
      </c>
      <c r="E31" s="39">
        <v>0.34118318672209147</v>
      </c>
      <c r="F31" s="40">
        <v>0.79550587652134364</v>
      </c>
    </row>
    <row r="33" spans="1:6" x14ac:dyDescent="0.25">
      <c r="A33" s="37"/>
      <c r="B33" s="38"/>
      <c r="C33" s="35" t="s">
        <v>48</v>
      </c>
      <c r="D33" s="36"/>
      <c r="E33" s="35" t="s">
        <v>51</v>
      </c>
      <c r="F33" s="36"/>
    </row>
    <row r="34" spans="1:6" x14ac:dyDescent="0.25">
      <c r="A34" s="4" t="s">
        <v>54</v>
      </c>
      <c r="B34" s="33" t="s">
        <v>15</v>
      </c>
      <c r="C34" s="33" t="s">
        <v>49</v>
      </c>
      <c r="D34" s="33" t="s">
        <v>50</v>
      </c>
      <c r="E34" s="33" t="s">
        <v>53</v>
      </c>
      <c r="F34" s="33" t="s">
        <v>52</v>
      </c>
    </row>
    <row r="35" spans="1:6" x14ac:dyDescent="0.25">
      <c r="A35" s="4" t="s">
        <v>1</v>
      </c>
      <c r="B35" s="4">
        <v>49501</v>
      </c>
      <c r="C35" s="41">
        <v>70.824695549999987</v>
      </c>
      <c r="D35" s="41">
        <v>126.1167864444444</v>
      </c>
      <c r="E35" s="41">
        <v>487.32057379999998</v>
      </c>
      <c r="F35" s="41">
        <v>433.42637456666665</v>
      </c>
    </row>
    <row r="36" spans="1:6" x14ac:dyDescent="0.25">
      <c r="A36" s="4" t="s">
        <v>2</v>
      </c>
      <c r="B36" s="4">
        <v>55320</v>
      </c>
      <c r="C36" s="41">
        <v>73.065888021875011</v>
      </c>
      <c r="D36" s="41">
        <v>157.17684155555563</v>
      </c>
      <c r="E36" s="41">
        <v>502.02367801666674</v>
      </c>
      <c r="F36" s="41">
        <v>420.99924122708336</v>
      </c>
    </row>
    <row r="37" spans="1:6" x14ac:dyDescent="0.25">
      <c r="A37" s="4" t="s">
        <v>3</v>
      </c>
      <c r="B37" s="4">
        <v>61315</v>
      </c>
      <c r="C37" s="41">
        <v>100.09122598125002</v>
      </c>
      <c r="D37" s="41">
        <v>155.89461300000008</v>
      </c>
      <c r="E37" s="41">
        <v>492.47814000000005</v>
      </c>
      <c r="F37" s="41">
        <v>437.29338146249995</v>
      </c>
    </row>
    <row r="38" spans="1:6" x14ac:dyDescent="0.25">
      <c r="A38" s="4" t="s">
        <v>4</v>
      </c>
      <c r="B38" s="4">
        <v>71525</v>
      </c>
      <c r="C38" s="41">
        <v>126.17970645</v>
      </c>
      <c r="D38" s="41">
        <v>164.20148666666668</v>
      </c>
      <c r="E38" s="41">
        <v>497.53037549999999</v>
      </c>
      <c r="F38" s="41">
        <v>458.32470239999998</v>
      </c>
    </row>
    <row r="39" spans="1:6" x14ac:dyDescent="0.25">
      <c r="A39" s="4" t="s">
        <v>5</v>
      </c>
      <c r="B39" s="4">
        <v>76000</v>
      </c>
      <c r="C39" s="41">
        <v>146.43230647499999</v>
      </c>
      <c r="D39" s="41">
        <v>164.82286114285705</v>
      </c>
      <c r="E39" s="41">
        <v>495.54710849999992</v>
      </c>
      <c r="F39" s="41">
        <v>474.21936173571424</v>
      </c>
    </row>
    <row r="40" spans="1:6" x14ac:dyDescent="0.25">
      <c r="A40" s="4" t="s">
        <v>6</v>
      </c>
      <c r="B40" s="4">
        <v>78000</v>
      </c>
      <c r="C40" s="41">
        <v>149.73815745000005</v>
      </c>
      <c r="D40" s="41">
        <v>182.68137514285706</v>
      </c>
      <c r="E40" s="41">
        <v>524.15236607142845</v>
      </c>
      <c r="F40" s="41">
        <v>489.06446511428567</v>
      </c>
    </row>
  </sheetData>
  <mergeCells count="4">
    <mergeCell ref="G14:H14"/>
    <mergeCell ref="I14:J14"/>
    <mergeCell ref="C33:D33"/>
    <mergeCell ref="E33:F3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7"/>
  <sheetViews>
    <sheetView topLeftCell="B5" workbookViewId="0">
      <selection activeCell="C31" sqref="C31"/>
    </sheetView>
  </sheetViews>
  <sheetFormatPr defaultRowHeight="12.75" x14ac:dyDescent="0.2"/>
  <cols>
    <col min="1" max="1" width="9.140625" style="16"/>
    <col min="2" max="2" width="20.42578125" style="16" bestFit="1" customWidth="1"/>
    <col min="3" max="3" width="15.28515625" style="16" bestFit="1" customWidth="1"/>
    <col min="4" max="4" width="14.140625" style="16" bestFit="1" customWidth="1"/>
    <col min="5" max="5" width="14" style="16" bestFit="1" customWidth="1"/>
    <col min="6" max="6" width="14.7109375" style="16" bestFit="1" customWidth="1"/>
    <col min="7" max="7" width="9" style="16" bestFit="1" customWidth="1"/>
    <col min="8" max="8" width="8.5703125" style="16" bestFit="1" customWidth="1"/>
    <col min="9" max="9" width="6.140625" style="16" bestFit="1" customWidth="1"/>
    <col min="10" max="10" width="9.85546875" style="16" bestFit="1" customWidth="1"/>
    <col min="11" max="11" width="15" style="16" bestFit="1" customWidth="1"/>
    <col min="12" max="12" width="13.85546875" style="16" bestFit="1" customWidth="1"/>
    <col min="13" max="13" width="13.7109375" style="16" bestFit="1" customWidth="1"/>
    <col min="14" max="14" width="6.5703125" style="16" bestFit="1" customWidth="1"/>
    <col min="15" max="16384" width="9.140625" style="16"/>
  </cols>
  <sheetData>
    <row r="1" spans="2:14" x14ac:dyDescent="0.2">
      <c r="B1" s="17" t="s">
        <v>29</v>
      </c>
      <c r="C1" s="17" t="s">
        <v>28</v>
      </c>
      <c r="D1" s="17" t="s">
        <v>27</v>
      </c>
      <c r="E1" s="17" t="s">
        <v>26</v>
      </c>
      <c r="F1" s="17" t="s">
        <v>25</v>
      </c>
      <c r="G1" s="17" t="s">
        <v>24</v>
      </c>
      <c r="H1" s="17" t="s">
        <v>15</v>
      </c>
      <c r="I1" s="17" t="s">
        <v>23</v>
      </c>
      <c r="J1" s="17" t="s">
        <v>22</v>
      </c>
      <c r="K1" s="17" t="s">
        <v>21</v>
      </c>
      <c r="L1" s="17" t="s">
        <v>20</v>
      </c>
      <c r="M1" s="17" t="s">
        <v>19</v>
      </c>
      <c r="N1" s="17" t="s">
        <v>18</v>
      </c>
    </row>
    <row r="2" spans="2:14" x14ac:dyDescent="0.2">
      <c r="B2" s="17" t="s">
        <v>17</v>
      </c>
      <c r="C2" s="17" t="s">
        <v>17</v>
      </c>
      <c r="D2" s="17" t="s">
        <v>17</v>
      </c>
      <c r="E2" s="17" t="s">
        <v>17</v>
      </c>
      <c r="F2" s="17" t="s">
        <v>17</v>
      </c>
      <c r="G2" s="17" t="s">
        <v>16</v>
      </c>
      <c r="H2" s="17" t="s">
        <v>15</v>
      </c>
      <c r="I2" s="17" t="s">
        <v>14</v>
      </c>
      <c r="J2" s="17" t="s">
        <v>13</v>
      </c>
      <c r="K2" s="17" t="s">
        <v>13</v>
      </c>
      <c r="L2" s="17" t="s">
        <v>13</v>
      </c>
      <c r="M2" s="17" t="s">
        <v>13</v>
      </c>
      <c r="N2" s="17" t="s">
        <v>13</v>
      </c>
    </row>
    <row r="3" spans="2:14" x14ac:dyDescent="0.2">
      <c r="B3" s="17">
        <v>-2.474235E-3</v>
      </c>
      <c r="C3" s="17">
        <v>0.35286659999999997</v>
      </c>
      <c r="D3" s="17">
        <v>-2.562791E-2</v>
      </c>
      <c r="E3" s="17">
        <v>5.2548940000000002E-2</v>
      </c>
      <c r="F3" s="17">
        <v>-1.152784E-3</v>
      </c>
      <c r="G3" s="17">
        <v>1.9825459999999999</v>
      </c>
      <c r="H3" s="17">
        <v>13038.85</v>
      </c>
      <c r="I3" s="17">
        <v>0.25314340000000002</v>
      </c>
      <c r="J3" s="17">
        <v>23.821670000000001</v>
      </c>
      <c r="K3" s="17">
        <v>22.453530000000001</v>
      </c>
      <c r="L3" s="17">
        <v>42.494549999999997</v>
      </c>
      <c r="M3" s="17">
        <v>41.896590000000003</v>
      </c>
      <c r="N3" s="17">
        <v>30.876799999999999</v>
      </c>
    </row>
    <row r="4" spans="2:14" x14ac:dyDescent="0.2">
      <c r="B4" s="17">
        <v>-2.4791150000000001E-3</v>
      </c>
      <c r="C4" s="17">
        <v>0.72237309999999999</v>
      </c>
      <c r="D4" s="17">
        <v>0.36490440000000002</v>
      </c>
      <c r="E4" s="17">
        <v>7.1027400000000004E-2</v>
      </c>
      <c r="F4" s="17">
        <v>4.5983200000000002E-2</v>
      </c>
      <c r="G4" s="17">
        <v>3.8694259999999998</v>
      </c>
      <c r="H4" s="17">
        <v>14967.93</v>
      </c>
      <c r="I4" s="17">
        <v>0.61766989999999999</v>
      </c>
      <c r="J4" s="17">
        <v>23.406739999999999</v>
      </c>
      <c r="K4" s="17">
        <v>25.505199999999999</v>
      </c>
      <c r="L4" s="17">
        <v>172.0069</v>
      </c>
      <c r="M4" s="17">
        <v>159.4425</v>
      </c>
      <c r="N4" s="17">
        <v>60.123730000000002</v>
      </c>
    </row>
    <row r="5" spans="2:14" x14ac:dyDescent="0.2">
      <c r="B5" s="17">
        <v>-2.474235E-3</v>
      </c>
      <c r="C5" s="17">
        <v>1.413451</v>
      </c>
      <c r="D5" s="17">
        <v>1.0636159999999999</v>
      </c>
      <c r="E5" s="17">
        <v>0.1666214</v>
      </c>
      <c r="F5" s="17">
        <v>0.1185874</v>
      </c>
      <c r="G5" s="17">
        <v>3.8497810000000001</v>
      </c>
      <c r="H5" s="17">
        <v>21272.04</v>
      </c>
      <c r="I5" s="17">
        <v>1.2960940000000001</v>
      </c>
      <c r="J5" s="17">
        <v>23.91865</v>
      </c>
      <c r="K5" s="17">
        <v>28.35577</v>
      </c>
      <c r="L5" s="17">
        <v>380.25920000000002</v>
      </c>
      <c r="M5" s="17">
        <v>335.6909</v>
      </c>
      <c r="N5" s="17">
        <v>108.1254</v>
      </c>
    </row>
    <row r="6" spans="2:14" x14ac:dyDescent="0.2">
      <c r="B6" s="17">
        <v>-2.4754550000000001E-3</v>
      </c>
      <c r="C6" s="17">
        <v>3.2053630000000002</v>
      </c>
      <c r="D6" s="17">
        <v>2.9330090000000002</v>
      </c>
      <c r="E6" s="17">
        <v>0.50560689999999997</v>
      </c>
      <c r="F6" s="17">
        <v>0.298707</v>
      </c>
      <c r="G6" s="17">
        <v>3.8450220000000002</v>
      </c>
      <c r="H6" s="17">
        <v>31569.66</v>
      </c>
      <c r="I6" s="17">
        <v>2.6023139999999998</v>
      </c>
      <c r="J6" s="17">
        <v>24.7578</v>
      </c>
      <c r="K6" s="17">
        <v>29.93937</v>
      </c>
      <c r="L6" s="17">
        <v>537.55889999999999</v>
      </c>
      <c r="M6" s="17">
        <v>654.81979999999999</v>
      </c>
      <c r="N6" s="17">
        <v>192.54300000000001</v>
      </c>
    </row>
    <row r="7" spans="2:14" x14ac:dyDescent="0.2">
      <c r="B7" s="17">
        <v>6.1543540000000001E-2</v>
      </c>
      <c r="C7" s="17">
        <v>9.3502989999999997</v>
      </c>
      <c r="D7" s="17">
        <v>9.3154800000000009</v>
      </c>
      <c r="E7" s="17">
        <v>1.538389</v>
      </c>
      <c r="F7" s="17">
        <v>0.81479330000000005</v>
      </c>
      <c r="G7" s="17">
        <v>3.515933</v>
      </c>
      <c r="H7" s="17">
        <v>51686.91</v>
      </c>
      <c r="I7" s="17">
        <v>5.710915</v>
      </c>
      <c r="J7" s="17">
        <v>24.611440000000002</v>
      </c>
      <c r="K7" s="17">
        <v>39.417859999999997</v>
      </c>
      <c r="L7" s="17">
        <v>698.24400000000003</v>
      </c>
      <c r="M7" s="17">
        <v>934.01049999999998</v>
      </c>
      <c r="N7" s="17">
        <v>308.47070000000002</v>
      </c>
    </row>
    <row r="8" spans="2:14" x14ac:dyDescent="0.2">
      <c r="B8" s="17">
        <v>0.213892</v>
      </c>
      <c r="C8" s="17">
        <v>13.577389999999999</v>
      </c>
      <c r="D8" s="17">
        <v>13.23367</v>
      </c>
      <c r="E8" s="17">
        <v>2.026891</v>
      </c>
      <c r="F8" s="17">
        <v>1.1451720000000001</v>
      </c>
      <c r="G8" s="17">
        <v>2.9108679999999998</v>
      </c>
      <c r="H8" s="17">
        <v>62070.17</v>
      </c>
      <c r="I8" s="17">
        <v>7.0880159999999997</v>
      </c>
      <c r="J8" s="17">
        <v>23.293489999999998</v>
      </c>
      <c r="K8" s="17">
        <v>55.992519999999999</v>
      </c>
      <c r="L8" s="17">
        <v>660.24379999999996</v>
      </c>
      <c r="M8" s="17">
        <v>812.32119999999998</v>
      </c>
      <c r="N8" s="17">
        <v>367.31259999999997</v>
      </c>
    </row>
    <row r="9" spans="2:14" x14ac:dyDescent="0.2">
      <c r="B9" s="17">
        <v>0.19601730000000001</v>
      </c>
      <c r="C9" s="17">
        <v>11.66967</v>
      </c>
      <c r="D9" s="17">
        <v>11.268509999999999</v>
      </c>
      <c r="E9" s="17">
        <v>1.6149309999999999</v>
      </c>
      <c r="F9" s="17">
        <v>0.93205680000000002</v>
      </c>
      <c r="G9" s="17">
        <v>2.7945009999999999</v>
      </c>
      <c r="H9" s="17">
        <v>59120.29</v>
      </c>
      <c r="I9" s="17">
        <v>6.2374530000000004</v>
      </c>
      <c r="J9" s="17">
        <v>21.964279999999999</v>
      </c>
      <c r="K9" s="17">
        <v>56.789749999999998</v>
      </c>
      <c r="L9" s="17">
        <v>602.54489999999998</v>
      </c>
      <c r="M9" s="17">
        <v>704.88710000000003</v>
      </c>
      <c r="N9" s="17">
        <v>393.2457</v>
      </c>
    </row>
    <row r="10" spans="2:14" x14ac:dyDescent="0.2">
      <c r="B10" s="17">
        <v>0.16450980000000001</v>
      </c>
      <c r="C10" s="17">
        <v>10.616949999999999</v>
      </c>
      <c r="D10" s="17">
        <v>10.25076</v>
      </c>
      <c r="E10" s="17">
        <v>1.4694210000000001</v>
      </c>
      <c r="F10" s="17">
        <v>0.83929779999999998</v>
      </c>
      <c r="G10" s="17">
        <v>2.6389659999999999</v>
      </c>
      <c r="H10" s="17">
        <v>56702.77</v>
      </c>
      <c r="I10" s="17">
        <v>5.7210409999999996</v>
      </c>
      <c r="J10" s="17">
        <v>21.100729999999999</v>
      </c>
      <c r="K10" s="17">
        <v>63.819659999999999</v>
      </c>
      <c r="L10" s="17">
        <v>595.93780000000004</v>
      </c>
      <c r="M10" s="17">
        <v>679.77949999999998</v>
      </c>
      <c r="N10" s="17">
        <v>407.81810000000002</v>
      </c>
    </row>
    <row r="11" spans="2:14" x14ac:dyDescent="0.2">
      <c r="B11" s="17">
        <v>0.1474878</v>
      </c>
      <c r="C11" s="17">
        <v>9.8568990000000003</v>
      </c>
      <c r="D11" s="17">
        <v>9.5138569999999998</v>
      </c>
      <c r="E11" s="17">
        <v>1.384895</v>
      </c>
      <c r="F11" s="17">
        <v>0.76922509999999999</v>
      </c>
      <c r="G11" s="17">
        <v>2.543825</v>
      </c>
      <c r="H11" s="17">
        <v>55080.99</v>
      </c>
      <c r="I11" s="17">
        <v>5.4476459999999998</v>
      </c>
      <c r="J11" s="17">
        <v>20.545159999999999</v>
      </c>
      <c r="K11" s="17">
        <v>68.381</v>
      </c>
      <c r="L11" s="17">
        <v>596.46190000000001</v>
      </c>
      <c r="M11" s="17">
        <v>675.04660000000001</v>
      </c>
      <c r="N11" s="17">
        <v>416.99889999999999</v>
      </c>
    </row>
    <row r="12" spans="2:14" x14ac:dyDescent="0.2">
      <c r="B12" s="17">
        <v>0.13609760000000001</v>
      </c>
      <c r="C12" s="17">
        <v>9.3352970000000006</v>
      </c>
      <c r="D12" s="17">
        <v>9.0011390000000002</v>
      </c>
      <c r="E12" s="17">
        <v>1.2872520000000001</v>
      </c>
      <c r="F12" s="17">
        <v>0.73306939999999998</v>
      </c>
      <c r="G12" s="17">
        <v>2.442167</v>
      </c>
      <c r="H12" s="17">
        <v>53885.84</v>
      </c>
      <c r="I12" s="17">
        <v>5.2147540000000001</v>
      </c>
      <c r="J12" s="17">
        <v>20.227720000000001</v>
      </c>
      <c r="K12" s="17">
        <v>71.839889999999997</v>
      </c>
      <c r="L12" s="17">
        <v>593.18420000000003</v>
      </c>
      <c r="M12" s="17">
        <v>675.36260000000004</v>
      </c>
      <c r="N12" s="17">
        <v>423.74239999999998</v>
      </c>
    </row>
    <row r="13" spans="2:14" x14ac:dyDescent="0.2">
      <c r="B13" s="17">
        <v>0.1310856</v>
      </c>
      <c r="C13" s="17">
        <v>9.2275369999999999</v>
      </c>
      <c r="D13" s="17">
        <v>8.9073799999999999</v>
      </c>
      <c r="E13" s="17">
        <v>1.2465930000000001</v>
      </c>
      <c r="F13" s="17">
        <v>0.71585460000000001</v>
      </c>
      <c r="G13" s="17">
        <v>2.3697349999999999</v>
      </c>
      <c r="H13" s="17">
        <v>53613.57</v>
      </c>
      <c r="I13" s="17">
        <v>5.2350060000000003</v>
      </c>
      <c r="J13" s="17">
        <v>20.112749999999998</v>
      </c>
      <c r="K13" s="17">
        <v>74.657700000000006</v>
      </c>
      <c r="L13" s="17">
        <v>591.31579999999997</v>
      </c>
      <c r="M13" s="17">
        <v>677.63199999999995</v>
      </c>
      <c r="N13" s="17">
        <v>429.33080000000001</v>
      </c>
    </row>
    <row r="14" spans="2:14" x14ac:dyDescent="0.2">
      <c r="B14" s="17">
        <v>0.12974359999999999</v>
      </c>
      <c r="C14" s="17">
        <v>9.0487289999999998</v>
      </c>
      <c r="D14" s="17">
        <v>8.7262649999999997</v>
      </c>
      <c r="E14" s="17">
        <v>1.2267859999999999</v>
      </c>
      <c r="F14" s="17">
        <v>0.69538869999999997</v>
      </c>
      <c r="G14" s="17">
        <v>2.2854559999999999</v>
      </c>
      <c r="H14" s="17">
        <v>53235.24</v>
      </c>
      <c r="I14" s="17">
        <v>5.1641250000000003</v>
      </c>
      <c r="J14" s="17">
        <v>20.060970000000001</v>
      </c>
      <c r="K14" s="17">
        <v>77.004239999999996</v>
      </c>
      <c r="L14" s="17">
        <v>585.34019999999998</v>
      </c>
      <c r="M14" s="17">
        <v>676.56010000000003</v>
      </c>
      <c r="N14" s="17">
        <v>434.05619999999999</v>
      </c>
    </row>
    <row r="15" spans="2:14" x14ac:dyDescent="0.2">
      <c r="B15" s="17">
        <v>0.1215145</v>
      </c>
      <c r="C15" s="17">
        <v>8.5884180000000008</v>
      </c>
      <c r="D15" s="17">
        <v>8.2505749999999995</v>
      </c>
      <c r="E15" s="17">
        <v>1.160568</v>
      </c>
      <c r="F15" s="17">
        <v>0.65679909999999997</v>
      </c>
      <c r="G15" s="17">
        <v>2.140056</v>
      </c>
      <c r="H15" s="17">
        <v>52132.31</v>
      </c>
      <c r="I15" s="17">
        <v>4.9717359999999999</v>
      </c>
      <c r="J15" s="17">
        <v>19.982520000000001</v>
      </c>
      <c r="K15" s="17">
        <v>78.801850000000002</v>
      </c>
      <c r="L15" s="17">
        <v>577.02560000000005</v>
      </c>
      <c r="M15" s="17">
        <v>672.22500000000002</v>
      </c>
      <c r="N15" s="17">
        <v>437.55340000000001</v>
      </c>
    </row>
    <row r="16" spans="2:14" x14ac:dyDescent="0.2">
      <c r="B16" s="17">
        <v>0.10959960000000001</v>
      </c>
      <c r="C16" s="17">
        <v>8.0966380000000004</v>
      </c>
      <c r="D16" s="17">
        <v>7.7743979999999997</v>
      </c>
      <c r="E16" s="17">
        <v>1.1036140000000001</v>
      </c>
      <c r="F16" s="17">
        <v>0.61328649999999996</v>
      </c>
      <c r="G16" s="17">
        <v>2.0808840000000002</v>
      </c>
      <c r="H16" s="17">
        <v>50884.25</v>
      </c>
      <c r="I16" s="17">
        <v>4.7185930000000003</v>
      </c>
      <c r="J16" s="17">
        <v>20.01098</v>
      </c>
      <c r="K16" s="17">
        <v>80.159670000000006</v>
      </c>
      <c r="L16" s="17">
        <v>569.91489999999999</v>
      </c>
      <c r="M16" s="17">
        <v>669.41679999999997</v>
      </c>
      <c r="N16" s="17">
        <v>439.976</v>
      </c>
    </row>
    <row r="17" spans="1:14" x14ac:dyDescent="0.2">
      <c r="B17" s="17">
        <v>0.1047585</v>
      </c>
      <c r="C17" s="17">
        <v>7.934113</v>
      </c>
      <c r="D17" s="17">
        <v>7.6156100000000002</v>
      </c>
      <c r="E17" s="17">
        <v>1.076964</v>
      </c>
      <c r="F17" s="17">
        <v>0.60059810000000002</v>
      </c>
      <c r="G17" s="17">
        <v>2.0937579999999998</v>
      </c>
      <c r="H17" s="17">
        <v>50373.08</v>
      </c>
      <c r="I17" s="17">
        <v>4.6882159999999997</v>
      </c>
      <c r="J17" s="17">
        <v>19.960809999999999</v>
      </c>
      <c r="K17" s="17">
        <v>81.091710000000006</v>
      </c>
      <c r="L17" s="17">
        <v>571.47709999999995</v>
      </c>
      <c r="M17" s="17">
        <v>674.30200000000002</v>
      </c>
      <c r="N17" s="17">
        <v>442.24549999999999</v>
      </c>
    </row>
    <row r="18" spans="1:14" x14ac:dyDescent="0.2">
      <c r="B18" s="17">
        <v>0.1044462</v>
      </c>
      <c r="C18" s="17">
        <v>7.7540870000000002</v>
      </c>
      <c r="D18" s="17">
        <v>7.4210760000000002</v>
      </c>
      <c r="E18" s="17">
        <v>1.0573939999999999</v>
      </c>
      <c r="F18" s="17">
        <v>0.5809069</v>
      </c>
      <c r="G18" s="17">
        <v>2.0144150000000001</v>
      </c>
      <c r="H18" s="17">
        <v>49951.61</v>
      </c>
      <c r="I18" s="17">
        <v>4.5262039999999999</v>
      </c>
      <c r="J18" s="17">
        <v>19.96434</v>
      </c>
      <c r="K18" s="17">
        <v>81.899090000000001</v>
      </c>
      <c r="L18" s="17">
        <v>570.42539999999997</v>
      </c>
      <c r="M18" s="17">
        <v>676.02610000000004</v>
      </c>
      <c r="N18" s="17">
        <v>444.30270000000002</v>
      </c>
    </row>
    <row r="19" spans="1:14" x14ac:dyDescent="0.2">
      <c r="B19" s="17">
        <v>9.9902729999999995E-2</v>
      </c>
      <c r="C19" s="17">
        <v>7.6996279999999997</v>
      </c>
      <c r="D19" s="17">
        <v>7.3801449999999997</v>
      </c>
      <c r="E19" s="17">
        <v>1.047526</v>
      </c>
      <c r="F19" s="17">
        <v>0.57839969999999996</v>
      </c>
      <c r="G19" s="17">
        <v>2.0264280000000001</v>
      </c>
      <c r="H19" s="17">
        <v>49773.75</v>
      </c>
      <c r="I19" s="17">
        <v>4.4451989999999997</v>
      </c>
      <c r="J19" s="17">
        <v>20.040929999999999</v>
      </c>
      <c r="K19" s="17">
        <v>82.579390000000004</v>
      </c>
      <c r="L19" s="17">
        <v>570.4502</v>
      </c>
      <c r="M19" s="17">
        <v>678.96529999999996</v>
      </c>
      <c r="N19" s="17">
        <v>446.30200000000002</v>
      </c>
    </row>
    <row r="20" spans="1:14" x14ac:dyDescent="0.2">
      <c r="B20" s="17">
        <v>9.9154839999999994E-2</v>
      </c>
      <c r="C20" s="17">
        <v>7.6205299999999996</v>
      </c>
      <c r="D20" s="17">
        <v>7.2902269999999998</v>
      </c>
      <c r="E20" s="17">
        <v>1.0321640000000001</v>
      </c>
      <c r="F20" s="17">
        <v>0.5693897</v>
      </c>
      <c r="G20" s="17">
        <v>1.984118</v>
      </c>
      <c r="H20" s="17">
        <v>49553.18</v>
      </c>
      <c r="I20" s="17">
        <v>4.3945689999999997</v>
      </c>
      <c r="J20" s="17">
        <v>20.08738</v>
      </c>
      <c r="K20" s="17">
        <v>83.235519999999994</v>
      </c>
      <c r="L20" s="17">
        <v>568.04939999999999</v>
      </c>
      <c r="M20" s="17">
        <v>679.67349999999999</v>
      </c>
      <c r="N20" s="17">
        <v>448.17270000000002</v>
      </c>
    </row>
    <row r="21" spans="1:14" x14ac:dyDescent="0.2">
      <c r="B21" s="17">
        <v>0.1001126</v>
      </c>
      <c r="C21" s="17">
        <v>7.5315529999999997</v>
      </c>
      <c r="D21" s="17">
        <v>7.2053739999999999</v>
      </c>
      <c r="E21" s="17">
        <v>1.0203150000000001</v>
      </c>
      <c r="F21" s="17">
        <v>0.55833010000000005</v>
      </c>
      <c r="G21" s="17">
        <v>1.987692</v>
      </c>
      <c r="H21" s="17">
        <v>49286.18</v>
      </c>
      <c r="I21" s="17">
        <v>4.3945699999999999</v>
      </c>
      <c r="J21" s="17">
        <v>20.11617</v>
      </c>
      <c r="K21" s="17">
        <v>83.815280000000001</v>
      </c>
      <c r="L21" s="17">
        <v>567.56349999999998</v>
      </c>
      <c r="M21" s="17">
        <v>680.54079999999999</v>
      </c>
      <c r="N21" s="17">
        <v>449.88909999999998</v>
      </c>
    </row>
    <row r="22" spans="1:14" x14ac:dyDescent="0.2">
      <c r="B22" s="17">
        <v>0.10136920000000001</v>
      </c>
      <c r="C22" s="17">
        <v>7.5938189999999999</v>
      </c>
      <c r="D22" s="17">
        <v>7.2769899999999996</v>
      </c>
      <c r="E22" s="17">
        <v>1.0318590000000001</v>
      </c>
      <c r="F22" s="17">
        <v>0.56844430000000001</v>
      </c>
      <c r="G22" s="17">
        <v>2.0177520000000002</v>
      </c>
      <c r="H22" s="17">
        <v>49441.31</v>
      </c>
      <c r="I22" s="17">
        <v>4.4958270000000002</v>
      </c>
      <c r="J22" s="17">
        <v>20.07085</v>
      </c>
      <c r="K22" s="17">
        <v>84.339740000000006</v>
      </c>
      <c r="L22" s="17">
        <v>569.42579999999998</v>
      </c>
      <c r="M22" s="17">
        <v>683.44529999999997</v>
      </c>
      <c r="N22" s="17">
        <v>451.61130000000003</v>
      </c>
    </row>
    <row r="23" spans="1:14" x14ac:dyDescent="0.2">
      <c r="B23" s="17">
        <v>9.7881129999999997E-2</v>
      </c>
      <c r="C23" s="17">
        <v>7.6462649999999996</v>
      </c>
      <c r="D23" s="17">
        <v>7.3098710000000002</v>
      </c>
      <c r="E23" s="17">
        <v>1.0315719999999999</v>
      </c>
      <c r="F23" s="17">
        <v>0.568743</v>
      </c>
      <c r="G23" s="17">
        <v>2.0183580000000001</v>
      </c>
      <c r="H23" s="17">
        <v>49551.43</v>
      </c>
      <c r="I23" s="17">
        <v>4.4654499999999997</v>
      </c>
      <c r="J23" s="17">
        <v>20.060759999999998</v>
      </c>
      <c r="K23" s="17">
        <v>84.877520000000004</v>
      </c>
      <c r="L23" s="17">
        <v>569.42769999999996</v>
      </c>
      <c r="M23" s="17">
        <v>684.98680000000002</v>
      </c>
      <c r="N23" s="17">
        <v>453.30099999999999</v>
      </c>
    </row>
    <row r="24" spans="1:14" x14ac:dyDescent="0.2">
      <c r="B24" s="17">
        <v>0.1016169</v>
      </c>
      <c r="C24" s="17">
        <v>7.6648040000000002</v>
      </c>
      <c r="D24" s="17">
        <v>7.3416519999999998</v>
      </c>
      <c r="E24" s="17">
        <v>1.0394939999999999</v>
      </c>
      <c r="F24" s="17">
        <v>0.57066459999999997</v>
      </c>
      <c r="G24" s="17">
        <v>2.0190779999999999</v>
      </c>
      <c r="H24" s="17">
        <v>49707.44</v>
      </c>
      <c r="I24" s="17">
        <v>4.4148209999999999</v>
      </c>
      <c r="J24" s="17">
        <v>20.155249999999999</v>
      </c>
      <c r="K24" s="17">
        <v>85.529709999999994</v>
      </c>
      <c r="L24" s="17">
        <v>569.35799999999995</v>
      </c>
      <c r="M24" s="17">
        <v>685.69460000000004</v>
      </c>
      <c r="N24" s="17">
        <v>454.99669999999998</v>
      </c>
    </row>
    <row r="25" spans="1:14" x14ac:dyDescent="0.2">
      <c r="B25" s="17">
        <v>9.7468750000000007E-2</v>
      </c>
      <c r="C25" s="17">
        <v>7.7019450000000003</v>
      </c>
      <c r="D25" s="17">
        <v>7.3824019999999999</v>
      </c>
      <c r="E25" s="17">
        <v>1.041568</v>
      </c>
      <c r="F25" s="17">
        <v>0.57229949999999996</v>
      </c>
      <c r="G25" s="17">
        <v>2.0193680000000001</v>
      </c>
      <c r="H25" s="17">
        <v>49796.04</v>
      </c>
      <c r="I25" s="17">
        <v>4.5667070000000001</v>
      </c>
      <c r="J25" s="17">
        <v>20.2791</v>
      </c>
      <c r="K25" s="17">
        <v>86.21078</v>
      </c>
      <c r="L25" s="17">
        <v>569.59799999999996</v>
      </c>
      <c r="M25" s="17">
        <v>686.0181</v>
      </c>
      <c r="N25" s="17">
        <v>456.42329999999998</v>
      </c>
    </row>
    <row r="26" spans="1:14" x14ac:dyDescent="0.2">
      <c r="B26" s="17">
        <v>0.101867</v>
      </c>
      <c r="C26" s="17">
        <v>7.7089569999999998</v>
      </c>
      <c r="D26" s="17">
        <v>7.3870990000000001</v>
      </c>
      <c r="E26" s="17">
        <v>1.0459890000000001</v>
      </c>
      <c r="F26" s="17">
        <v>0.57583759999999995</v>
      </c>
      <c r="G26" s="17">
        <v>2.0209220000000001</v>
      </c>
      <c r="H26" s="17">
        <v>49840.5</v>
      </c>
      <c r="I26" s="17">
        <v>4.3743179999999997</v>
      </c>
      <c r="J26" s="17">
        <v>20.373000000000001</v>
      </c>
      <c r="K26" s="17">
        <v>86.821529999999996</v>
      </c>
      <c r="L26" s="17">
        <v>569.07539999999995</v>
      </c>
      <c r="M26" s="17">
        <v>685.42790000000002</v>
      </c>
      <c r="N26" s="17">
        <v>457.57920000000001</v>
      </c>
    </row>
    <row r="27" spans="1:14" x14ac:dyDescent="0.2">
      <c r="B27" s="17">
        <v>7.8587459999999998E-2</v>
      </c>
      <c r="C27" s="17">
        <v>4.1974010000000002</v>
      </c>
      <c r="D27" s="17">
        <v>3.6369060000000002</v>
      </c>
      <c r="E27" s="17">
        <v>0.73971010000000004</v>
      </c>
      <c r="F27" s="17">
        <v>0.27338519999999999</v>
      </c>
      <c r="G27" s="17">
        <v>0.1059659</v>
      </c>
      <c r="H27" s="17">
        <v>39160.81</v>
      </c>
      <c r="I27" s="17">
        <v>2.217536</v>
      </c>
      <c r="J27" s="17">
        <v>20.492760000000001</v>
      </c>
      <c r="K27" s="17">
        <v>86.552580000000006</v>
      </c>
      <c r="L27" s="17">
        <v>488.47059999999999</v>
      </c>
      <c r="M27" s="17">
        <v>585.87829999999997</v>
      </c>
      <c r="N27" s="17">
        <v>443.2928</v>
      </c>
    </row>
    <row r="28" spans="1:14" x14ac:dyDescent="0.2">
      <c r="A28" s="16" t="s">
        <v>30</v>
      </c>
      <c r="B28" s="17">
        <f t="shared" ref="B28:N28" si="0">AVERAGE(B18:B26)</f>
        <v>0.10042437222222222</v>
      </c>
      <c r="C28" s="17">
        <f t="shared" si="0"/>
        <v>7.6579542222222221</v>
      </c>
      <c r="D28" s="17">
        <f t="shared" si="0"/>
        <v>7.3327595555555565</v>
      </c>
      <c r="E28" s="17">
        <f t="shared" si="0"/>
        <v>1.0386534444444444</v>
      </c>
      <c r="F28" s="17">
        <f t="shared" si="0"/>
        <v>0.57144615555555545</v>
      </c>
      <c r="G28" s="17">
        <f t="shared" si="0"/>
        <v>2.0120145555555555</v>
      </c>
      <c r="H28" s="17">
        <f t="shared" si="0"/>
        <v>49655.715555555558</v>
      </c>
      <c r="I28" s="17">
        <f t="shared" si="0"/>
        <v>4.4530738888888894</v>
      </c>
      <c r="J28" s="17">
        <f t="shared" si="0"/>
        <v>20.127531111111111</v>
      </c>
      <c r="K28" s="17">
        <f t="shared" si="0"/>
        <v>84.367617777777767</v>
      </c>
      <c r="L28" s="17">
        <f t="shared" si="0"/>
        <v>569.26371111111109</v>
      </c>
      <c r="M28" s="17">
        <f t="shared" si="0"/>
        <v>682.30871111111105</v>
      </c>
      <c r="N28" s="17">
        <f t="shared" si="0"/>
        <v>451.39755555555558</v>
      </c>
    </row>
    <row r="29" spans="1:14" x14ac:dyDescent="0.2">
      <c r="D29" s="27"/>
    </row>
    <row r="30" spans="1:14" x14ac:dyDescent="0.2">
      <c r="B30" s="28" t="s">
        <v>34</v>
      </c>
      <c r="C30" s="28">
        <f>1-(N28-J28)/(L28-K28)</f>
        <v>0.11059290768924501</v>
      </c>
      <c r="D30" s="29" t="s">
        <v>36</v>
      </c>
    </row>
    <row r="31" spans="1:14" x14ac:dyDescent="0.2">
      <c r="B31" s="28" t="s">
        <v>35</v>
      </c>
      <c r="C31" s="28">
        <f>(L28-N28)/(L28-D31)</f>
        <v>0.48389704408347628</v>
      </c>
      <c r="D31" s="28">
        <f>L28*(E28/D28)^(0.4/1.4)</f>
        <v>325.68678292631603</v>
      </c>
    </row>
    <row r="32" spans="1:14" x14ac:dyDescent="0.2">
      <c r="B32" s="28" t="s">
        <v>37</v>
      </c>
      <c r="C32" s="28">
        <f>(D32-J28)/(K28-J28)</f>
        <v>0.76756113787045321</v>
      </c>
      <c r="D32" s="28">
        <f>J28*((C28/B28)^(0.4/1.4))</f>
        <v>69.435725129874299</v>
      </c>
    </row>
    <row r="33" spans="2:4" x14ac:dyDescent="0.2">
      <c r="B33" s="28" t="s">
        <v>38</v>
      </c>
      <c r="C33" s="28">
        <f>(K28-J28)/(L28-N28)</f>
        <v>0.54502572315076037</v>
      </c>
      <c r="D33" s="28"/>
    </row>
    <row r="34" spans="2:4" x14ac:dyDescent="0.2">
      <c r="B34" s="28" t="s">
        <v>43</v>
      </c>
      <c r="C34" s="28">
        <f>1.1025*(K28-J28)</f>
        <v>70.824695549999987</v>
      </c>
      <c r="D34" s="28" t="s">
        <v>44</v>
      </c>
    </row>
    <row r="35" spans="2:4" x14ac:dyDescent="0.2">
      <c r="B35" s="28" t="s">
        <v>45</v>
      </c>
      <c r="C35" s="28">
        <f>1.07*(L28-N28)</f>
        <v>126.1167864444444</v>
      </c>
      <c r="D35" s="28"/>
    </row>
    <row r="36" spans="2:4" x14ac:dyDescent="0.2">
      <c r="B36" s="28" t="s">
        <v>46</v>
      </c>
      <c r="C36" s="28">
        <f>1.005*(L28-K28)</f>
        <v>487.32057379999998</v>
      </c>
      <c r="D36" s="30"/>
    </row>
    <row r="37" spans="2:4" x14ac:dyDescent="0.2">
      <c r="B37" s="28" t="s">
        <v>47</v>
      </c>
      <c r="C37" s="28">
        <f>1.005*(N28-J28)</f>
        <v>433.42637456666665</v>
      </c>
      <c r="D37" s="28"/>
    </row>
  </sheetData>
  <pageMargins left="0.75" right="0.75" top="1" bottom="1" header="0.5" footer="0.5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36"/>
  <sheetViews>
    <sheetView workbookViewId="0">
      <selection activeCell="C30" sqref="C30"/>
    </sheetView>
  </sheetViews>
  <sheetFormatPr defaultRowHeight="12.75" x14ac:dyDescent="0.2"/>
  <cols>
    <col min="1" max="1" width="9.140625" style="15"/>
    <col min="2" max="2" width="15.42578125" style="15" bestFit="1" customWidth="1"/>
    <col min="3" max="3" width="15.28515625" style="15" bestFit="1" customWidth="1"/>
    <col min="4" max="4" width="14.140625" style="15" bestFit="1" customWidth="1"/>
    <col min="5" max="5" width="14" style="15" bestFit="1" customWidth="1"/>
    <col min="6" max="6" width="14.7109375" style="15" bestFit="1" customWidth="1"/>
    <col min="7" max="9" width="9" style="15" bestFit="1" customWidth="1"/>
    <col min="10" max="10" width="9.85546875" style="15" bestFit="1" customWidth="1"/>
    <col min="11" max="11" width="15" style="15" bestFit="1" customWidth="1"/>
    <col min="12" max="12" width="13.85546875" style="15" bestFit="1" customWidth="1"/>
    <col min="13" max="13" width="13.7109375" style="15" bestFit="1" customWidth="1"/>
    <col min="14" max="14" width="9" style="15" bestFit="1" customWidth="1"/>
    <col min="15" max="16384" width="9.140625" style="15"/>
  </cols>
  <sheetData>
    <row r="1" spans="2:15" x14ac:dyDescent="0.2">
      <c r="B1" s="15" t="s">
        <v>29</v>
      </c>
      <c r="C1" s="15" t="s">
        <v>28</v>
      </c>
      <c r="D1" s="15" t="s">
        <v>27</v>
      </c>
      <c r="E1" s="15" t="s">
        <v>26</v>
      </c>
      <c r="F1" s="15" t="s">
        <v>25</v>
      </c>
      <c r="G1" s="15" t="s">
        <v>24</v>
      </c>
      <c r="H1" s="15" t="s">
        <v>15</v>
      </c>
      <c r="I1" s="15" t="s">
        <v>23</v>
      </c>
      <c r="J1" s="15" t="s">
        <v>22</v>
      </c>
      <c r="K1" s="15" t="s">
        <v>21</v>
      </c>
      <c r="L1" s="15" t="s">
        <v>20</v>
      </c>
      <c r="M1" s="15" t="s">
        <v>19</v>
      </c>
      <c r="N1" s="15" t="s">
        <v>18</v>
      </c>
    </row>
    <row r="2" spans="2:15" x14ac:dyDescent="0.2">
      <c r="B2" s="15" t="s">
        <v>17</v>
      </c>
      <c r="C2" s="15" t="s">
        <v>17</v>
      </c>
      <c r="D2" s="15" t="s">
        <v>17</v>
      </c>
      <c r="E2" s="15" t="s">
        <v>17</v>
      </c>
      <c r="F2" s="15" t="s">
        <v>17</v>
      </c>
      <c r="G2" s="15" t="s">
        <v>16</v>
      </c>
      <c r="H2" s="15" t="s">
        <v>15</v>
      </c>
      <c r="I2" s="15" t="s">
        <v>14</v>
      </c>
      <c r="J2" s="15" t="s">
        <v>13</v>
      </c>
      <c r="K2" s="15" t="s">
        <v>13</v>
      </c>
      <c r="L2" s="15" t="s">
        <v>13</v>
      </c>
      <c r="M2" s="15" t="s">
        <v>13</v>
      </c>
      <c r="N2" s="15" t="s">
        <v>13</v>
      </c>
    </row>
    <row r="3" spans="2:15" x14ac:dyDescent="0.2">
      <c r="B3" s="18">
        <v>-2.4901070000000001E-3</v>
      </c>
      <c r="C3" s="18">
        <v>0.26928249999999998</v>
      </c>
      <c r="D3" s="18">
        <v>-0.1074976</v>
      </c>
      <c r="E3" s="18">
        <v>4.6302860000000001E-2</v>
      </c>
      <c r="F3" s="18">
        <v>-1.2598989999999999E-2</v>
      </c>
      <c r="G3" s="18">
        <v>5.5071660000000001E-2</v>
      </c>
      <c r="H3" s="18">
        <v>10368.35</v>
      </c>
      <c r="I3" s="18">
        <v>0.55691919999999995</v>
      </c>
      <c r="J3" s="18">
        <v>42.959969999999998</v>
      </c>
      <c r="K3" s="18">
        <v>46.767189999999999</v>
      </c>
      <c r="L3" s="18">
        <v>85.233469999999997</v>
      </c>
      <c r="M3" s="18">
        <v>101.8</v>
      </c>
      <c r="N3" s="18">
        <v>56.113149999999997</v>
      </c>
      <c r="O3" s="15">
        <f>1-(N3-J3)/(L3-K3)</f>
        <v>0.65805947442799251</v>
      </c>
    </row>
    <row r="4" spans="2:15" x14ac:dyDescent="0.2">
      <c r="B4" s="18">
        <v>-2.488887E-3</v>
      </c>
      <c r="C4" s="18">
        <v>0.50059799999999999</v>
      </c>
      <c r="D4" s="18">
        <v>0.13882939999999999</v>
      </c>
      <c r="E4" s="18">
        <v>6.1622259999999998E-2</v>
      </c>
      <c r="F4" s="18">
        <v>1.767635E-2</v>
      </c>
      <c r="G4" s="18">
        <v>3.7673230000000002</v>
      </c>
      <c r="H4" s="18">
        <v>11994.87</v>
      </c>
      <c r="I4" s="18">
        <v>0.55691919999999995</v>
      </c>
      <c r="J4" s="18">
        <v>40.401899999999998</v>
      </c>
      <c r="K4" s="18">
        <v>54.902569999999997</v>
      </c>
      <c r="L4" s="18">
        <v>134.17590000000001</v>
      </c>
      <c r="M4" s="18">
        <v>143.27520000000001</v>
      </c>
      <c r="N4" s="18">
        <v>72.226470000000006</v>
      </c>
      <c r="O4" s="15">
        <f t="shared" ref="O4:O27" si="0">1-(N4-J4)/(L4-K4)</f>
        <v>0.59854632068565805</v>
      </c>
    </row>
    <row r="5" spans="2:15" x14ac:dyDescent="0.2">
      <c r="B5" s="18">
        <v>-2.4901070000000001E-3</v>
      </c>
      <c r="C5" s="18">
        <v>1.0202519999999999</v>
      </c>
      <c r="D5" s="18">
        <v>0.67967529999999998</v>
      </c>
      <c r="E5" s="18">
        <v>0.1330355</v>
      </c>
      <c r="F5" s="18">
        <v>7.2559949999999998E-2</v>
      </c>
      <c r="G5" s="18">
        <v>2.8969019999999999</v>
      </c>
      <c r="H5" s="18">
        <v>18365.77</v>
      </c>
      <c r="I5" s="18">
        <v>0.92144809999999999</v>
      </c>
      <c r="J5" s="18">
        <v>38.924709999999997</v>
      </c>
      <c r="K5" s="18">
        <v>53.135959999999997</v>
      </c>
      <c r="L5" s="18">
        <v>322.43810000000002</v>
      </c>
      <c r="M5" s="18">
        <v>311.43490000000003</v>
      </c>
      <c r="N5" s="18">
        <v>114.7957</v>
      </c>
      <c r="O5" s="15">
        <f t="shared" si="0"/>
        <v>0.71826815041276681</v>
      </c>
    </row>
    <row r="6" spans="2:15" x14ac:dyDescent="0.2">
      <c r="B6" s="18">
        <v>-2.4949880000000001E-3</v>
      </c>
      <c r="C6" s="18">
        <v>2.5443859999999998</v>
      </c>
      <c r="D6" s="18">
        <v>2.247128</v>
      </c>
      <c r="E6" s="18">
        <v>0.4072115</v>
      </c>
      <c r="F6" s="18">
        <v>0.21296860000000001</v>
      </c>
      <c r="G6" s="18">
        <v>2.9279459999999999</v>
      </c>
      <c r="H6" s="18">
        <v>28576.42</v>
      </c>
      <c r="I6" s="18">
        <v>2.0150350000000001</v>
      </c>
      <c r="J6" s="18">
        <v>38.130220000000001</v>
      </c>
      <c r="K6" s="18">
        <v>55.695529999999998</v>
      </c>
      <c r="L6" s="18">
        <v>549.3596</v>
      </c>
      <c r="M6" s="18">
        <v>644.78309999999999</v>
      </c>
      <c r="N6" s="18">
        <v>203.73570000000001</v>
      </c>
      <c r="O6" s="15">
        <f t="shared" si="0"/>
        <v>0.66453811394456963</v>
      </c>
    </row>
    <row r="7" spans="2:15" x14ac:dyDescent="0.2">
      <c r="B7" s="18">
        <v>2.8806430000000001E-2</v>
      </c>
      <c r="C7" s="18">
        <v>7.1463109999999999</v>
      </c>
      <c r="D7" s="18">
        <v>7.0474550000000002</v>
      </c>
      <c r="E7" s="18">
        <v>1.209328</v>
      </c>
      <c r="F7" s="18">
        <v>0.58625899999999997</v>
      </c>
      <c r="G7" s="18">
        <v>3.202836</v>
      </c>
      <c r="H7" s="18">
        <v>46117.63</v>
      </c>
      <c r="I7" s="18">
        <v>4.5667369999999998</v>
      </c>
      <c r="J7" s="18">
        <v>35.031559999999999</v>
      </c>
      <c r="K7" s="18">
        <v>63.550989999999999</v>
      </c>
      <c r="L7" s="18">
        <v>704.83759999999995</v>
      </c>
      <c r="M7" s="18">
        <v>905.49639999999999</v>
      </c>
      <c r="N7" s="18">
        <v>311.18259999999998</v>
      </c>
      <c r="O7" s="15">
        <f t="shared" si="0"/>
        <v>0.5693796881241604</v>
      </c>
    </row>
    <row r="8" spans="2:15" x14ac:dyDescent="0.2">
      <c r="B8" s="18">
        <v>0.1836189</v>
      </c>
      <c r="C8" s="18">
        <v>12.725580000000001</v>
      </c>
      <c r="D8" s="18">
        <v>12.405279999999999</v>
      </c>
      <c r="E8" s="18">
        <v>2.0060039999999999</v>
      </c>
      <c r="F8" s="18">
        <v>1.056689</v>
      </c>
      <c r="G8" s="18">
        <v>2.7802090000000002</v>
      </c>
      <c r="H8" s="18">
        <v>60586.64</v>
      </c>
      <c r="I8" s="18">
        <v>6.5716460000000003</v>
      </c>
      <c r="J8" s="18">
        <v>31.040479999999999</v>
      </c>
      <c r="K8" s="18">
        <v>82.780749999999998</v>
      </c>
      <c r="L8" s="18">
        <v>688.12760000000003</v>
      </c>
      <c r="M8" s="18">
        <v>831.34500000000003</v>
      </c>
      <c r="N8" s="18">
        <v>373.77620000000002</v>
      </c>
      <c r="O8" s="15">
        <f t="shared" si="0"/>
        <v>0.43381927237252493</v>
      </c>
    </row>
    <row r="9" spans="2:15" x14ac:dyDescent="0.2">
      <c r="B9" s="18">
        <v>0.1743209</v>
      </c>
      <c r="C9" s="18">
        <v>10.67789</v>
      </c>
      <c r="D9" s="18">
        <v>10.24367</v>
      </c>
      <c r="E9" s="18">
        <v>1.5432380000000001</v>
      </c>
      <c r="F9" s="18">
        <v>0.83413510000000002</v>
      </c>
      <c r="G9" s="18">
        <v>2.346606</v>
      </c>
      <c r="H9" s="18">
        <v>57499.94</v>
      </c>
      <c r="I9" s="18">
        <v>5.6704499999999998</v>
      </c>
      <c r="J9" s="18">
        <v>27.577069999999999</v>
      </c>
      <c r="K9" s="18">
        <v>73.920820000000006</v>
      </c>
      <c r="L9" s="18">
        <v>602.61040000000003</v>
      </c>
      <c r="M9" s="18">
        <v>702.56050000000005</v>
      </c>
      <c r="N9" s="18">
        <v>399.68189999999998</v>
      </c>
      <c r="O9" s="15">
        <f t="shared" si="0"/>
        <v>0.29617521495316779</v>
      </c>
    </row>
    <row r="10" spans="2:15" x14ac:dyDescent="0.2">
      <c r="B10" s="18">
        <v>0.12805330000000001</v>
      </c>
      <c r="C10" s="18">
        <v>8.9482330000000001</v>
      </c>
      <c r="D10" s="18">
        <v>8.6118579999999998</v>
      </c>
      <c r="E10" s="18">
        <v>1.242022</v>
      </c>
      <c r="F10" s="18">
        <v>0.6899383</v>
      </c>
      <c r="G10" s="18">
        <v>2.3796780000000002</v>
      </c>
      <c r="H10" s="18">
        <v>53187.02</v>
      </c>
      <c r="I10" s="18">
        <v>5.0629010000000001</v>
      </c>
      <c r="J10" s="18">
        <v>25.473240000000001</v>
      </c>
      <c r="K10" s="18">
        <v>78.382509999999996</v>
      </c>
      <c r="L10" s="18">
        <v>578.34370000000001</v>
      </c>
      <c r="M10" s="18">
        <v>667.17849999999999</v>
      </c>
      <c r="N10" s="18">
        <v>412.95940000000002</v>
      </c>
      <c r="O10" s="15">
        <f t="shared" si="0"/>
        <v>0.2249675219790559</v>
      </c>
    </row>
    <row r="11" spans="2:15" x14ac:dyDescent="0.2">
      <c r="B11" s="18">
        <v>0.1266746</v>
      </c>
      <c r="C11" s="18">
        <v>9.3676870000000001</v>
      </c>
      <c r="D11" s="18">
        <v>9.0934100000000004</v>
      </c>
      <c r="E11" s="18">
        <v>1.3410059999999999</v>
      </c>
      <c r="F11" s="18">
        <v>0.73344489999999996</v>
      </c>
      <c r="G11" s="18">
        <v>2.6650269999999998</v>
      </c>
      <c r="H11" s="18">
        <v>53972.55</v>
      </c>
      <c r="I11" s="18">
        <v>5.2856690000000004</v>
      </c>
      <c r="J11" s="18">
        <v>24.306999999999999</v>
      </c>
      <c r="K11" s="18">
        <v>81.501459999999994</v>
      </c>
      <c r="L11" s="18">
        <v>596.13720000000001</v>
      </c>
      <c r="M11" s="18">
        <v>684.03420000000006</v>
      </c>
      <c r="N11" s="18">
        <v>422.63869999999997</v>
      </c>
      <c r="O11" s="15">
        <f t="shared" si="0"/>
        <v>0.22599293239913743</v>
      </c>
    </row>
    <row r="12" spans="2:15" x14ac:dyDescent="0.2">
      <c r="B12" s="18">
        <v>0.14482030000000001</v>
      </c>
      <c r="C12" s="18">
        <v>9.9508869999999998</v>
      </c>
      <c r="D12" s="18">
        <v>9.6295599999999997</v>
      </c>
      <c r="E12" s="18">
        <v>1.3735360000000001</v>
      </c>
      <c r="F12" s="18">
        <v>0.77572560000000002</v>
      </c>
      <c r="G12" s="18">
        <v>2.5218210000000001</v>
      </c>
      <c r="H12" s="18">
        <v>55483.79</v>
      </c>
      <c r="I12" s="18">
        <v>5.4983110000000002</v>
      </c>
      <c r="J12" s="18">
        <v>23.66893</v>
      </c>
      <c r="K12" s="18">
        <v>84.581569999999999</v>
      </c>
      <c r="L12" s="18">
        <v>600.76760000000002</v>
      </c>
      <c r="M12" s="18">
        <v>690.97230000000002</v>
      </c>
      <c r="N12" s="18">
        <v>430.2568</v>
      </c>
      <c r="O12" s="15">
        <f t="shared" si="0"/>
        <v>0.21232298750898015</v>
      </c>
    </row>
    <row r="13" spans="2:15" x14ac:dyDescent="0.2">
      <c r="B13" s="18">
        <v>0.14272180000000001</v>
      </c>
      <c r="C13" s="18">
        <v>9.9950399999999995</v>
      </c>
      <c r="D13" s="18">
        <v>9.7111190000000001</v>
      </c>
      <c r="E13" s="18">
        <v>1.411761</v>
      </c>
      <c r="F13" s="18">
        <v>0.78324709999999997</v>
      </c>
      <c r="G13" s="18">
        <v>2.7112449999999999</v>
      </c>
      <c r="H13" s="18">
        <v>55525.73</v>
      </c>
      <c r="I13" s="18">
        <v>5.619821</v>
      </c>
      <c r="J13" s="18">
        <v>23.150220000000001</v>
      </c>
      <c r="K13" s="18">
        <v>87.4709</v>
      </c>
      <c r="L13" s="18">
        <v>599.0616</v>
      </c>
      <c r="M13" s="18">
        <v>689.4855</v>
      </c>
      <c r="N13" s="18">
        <v>436.13319999999999</v>
      </c>
      <c r="O13" s="15">
        <f t="shared" si="0"/>
        <v>0.19274728801754992</v>
      </c>
    </row>
    <row r="14" spans="2:15" x14ac:dyDescent="0.2">
      <c r="B14" s="18">
        <v>0.15082660000000001</v>
      </c>
      <c r="C14" s="18">
        <v>10.098839999999999</v>
      </c>
      <c r="D14" s="18">
        <v>9.7667520000000003</v>
      </c>
      <c r="E14" s="18">
        <v>1.3752070000000001</v>
      </c>
      <c r="F14" s="18">
        <v>0.77787280000000003</v>
      </c>
      <c r="G14" s="18">
        <v>2.440598</v>
      </c>
      <c r="H14" s="18">
        <v>55924.14</v>
      </c>
      <c r="I14" s="18">
        <v>5.4881849999999996</v>
      </c>
      <c r="J14" s="18">
        <v>22.78885</v>
      </c>
      <c r="K14" s="18">
        <v>90.054119999999998</v>
      </c>
      <c r="L14" s="18">
        <v>594.84969999999998</v>
      </c>
      <c r="M14" s="18">
        <v>686.20579999999995</v>
      </c>
      <c r="N14" s="18">
        <v>440.78190000000001</v>
      </c>
      <c r="O14" s="15">
        <f t="shared" si="0"/>
        <v>0.17195580436738367</v>
      </c>
    </row>
    <row r="15" spans="2:15" x14ac:dyDescent="0.2">
      <c r="B15" s="18">
        <v>0.1397852</v>
      </c>
      <c r="C15" s="18">
        <v>9.5949790000000004</v>
      </c>
      <c r="D15" s="18">
        <v>9.2816019999999995</v>
      </c>
      <c r="E15" s="18">
        <v>1.307142</v>
      </c>
      <c r="F15" s="18">
        <v>0.73472599999999999</v>
      </c>
      <c r="G15" s="18">
        <v>2.5028609999999998</v>
      </c>
      <c r="H15" s="18">
        <v>54650.71</v>
      </c>
      <c r="I15" s="18">
        <v>5.3970529999999997</v>
      </c>
      <c r="J15" s="18">
        <v>22.561450000000001</v>
      </c>
      <c r="K15" s="18">
        <v>92.133989999999997</v>
      </c>
      <c r="L15" s="18">
        <v>587.90520000000004</v>
      </c>
      <c r="M15" s="18">
        <v>680.16549999999995</v>
      </c>
      <c r="N15" s="18">
        <v>444.21809999999999</v>
      </c>
      <c r="O15" s="15">
        <f t="shared" si="0"/>
        <v>0.14949347300743832</v>
      </c>
    </row>
    <row r="16" spans="2:15" x14ac:dyDescent="0.2">
      <c r="B16" s="18">
        <v>0.14476169999999999</v>
      </c>
      <c r="C16" s="18">
        <v>10.117559999999999</v>
      </c>
      <c r="D16" s="18">
        <v>9.8229970000000009</v>
      </c>
      <c r="E16" s="18">
        <v>1.4185430000000001</v>
      </c>
      <c r="F16" s="18">
        <v>0.78638269999999999</v>
      </c>
      <c r="G16" s="18">
        <v>2.616349</v>
      </c>
      <c r="H16" s="18">
        <v>55747.17</v>
      </c>
      <c r="I16" s="18">
        <v>5.640072</v>
      </c>
      <c r="J16" s="18">
        <v>22.467700000000001</v>
      </c>
      <c r="K16" s="18">
        <v>93.912059999999997</v>
      </c>
      <c r="L16" s="18">
        <v>598.20640000000003</v>
      </c>
      <c r="M16" s="18">
        <v>690.67790000000002</v>
      </c>
      <c r="N16" s="18">
        <v>447.78500000000003</v>
      </c>
      <c r="O16" s="15">
        <f t="shared" si="0"/>
        <v>0.15660901528262239</v>
      </c>
    </row>
    <row r="17" spans="1:15" x14ac:dyDescent="0.2">
      <c r="B17" s="18">
        <v>0.15095220000000001</v>
      </c>
      <c r="C17" s="18">
        <v>10.07414</v>
      </c>
      <c r="D17" s="18">
        <v>9.7528450000000007</v>
      </c>
      <c r="E17" s="18">
        <v>1.380104</v>
      </c>
      <c r="F17" s="18">
        <v>0.77620140000000004</v>
      </c>
      <c r="G17" s="18">
        <v>2.503441</v>
      </c>
      <c r="H17" s="18">
        <v>55835.55</v>
      </c>
      <c r="I17" s="18">
        <v>5.528689</v>
      </c>
      <c r="J17" s="18">
        <v>22.435510000000001</v>
      </c>
      <c r="K17" s="18">
        <v>95.670349999999999</v>
      </c>
      <c r="L17" s="18">
        <v>593.5729</v>
      </c>
      <c r="M17" s="18">
        <v>687.95420000000001</v>
      </c>
      <c r="N17" s="18">
        <v>450.64949999999999</v>
      </c>
      <c r="O17" s="15">
        <f t="shared" si="0"/>
        <v>0.13996425605773666</v>
      </c>
    </row>
    <row r="18" spans="1:15" x14ac:dyDescent="0.2">
      <c r="B18" s="18">
        <v>0.14502399999999999</v>
      </c>
      <c r="C18" s="18">
        <v>9.8937439999999999</v>
      </c>
      <c r="D18" s="18">
        <v>9.5872229999999998</v>
      </c>
      <c r="E18" s="18">
        <v>1.3631439999999999</v>
      </c>
      <c r="F18" s="18">
        <v>0.75865099999999996</v>
      </c>
      <c r="G18" s="18">
        <v>2.5400079999999998</v>
      </c>
      <c r="H18" s="18">
        <v>55392.44</v>
      </c>
      <c r="I18" s="18">
        <v>5.5185630000000003</v>
      </c>
      <c r="J18" s="18">
        <v>22.410720000000001</v>
      </c>
      <c r="K18" s="18">
        <v>97.059190000000001</v>
      </c>
      <c r="L18" s="18">
        <v>589.56640000000004</v>
      </c>
      <c r="M18" s="18">
        <v>685.92970000000003</v>
      </c>
      <c r="N18" s="18">
        <v>452.91239999999999</v>
      </c>
      <c r="O18" s="15">
        <f t="shared" si="0"/>
        <v>0.12589771020814111</v>
      </c>
    </row>
    <row r="19" spans="1:15" x14ac:dyDescent="0.2">
      <c r="B19" s="18">
        <v>0.147674</v>
      </c>
      <c r="C19" s="18">
        <v>10.03773</v>
      </c>
      <c r="D19" s="18">
        <v>9.7373499999999993</v>
      </c>
      <c r="E19" s="18">
        <v>1.3809149999999999</v>
      </c>
      <c r="F19" s="18">
        <v>0.77226070000000002</v>
      </c>
      <c r="G19" s="18">
        <v>2.5443199999999999</v>
      </c>
      <c r="H19" s="18">
        <v>55734.21</v>
      </c>
      <c r="I19" s="18">
        <v>5.5995689999999998</v>
      </c>
      <c r="J19" s="18">
        <v>22.28595</v>
      </c>
      <c r="K19" s="18">
        <v>98.285709999999995</v>
      </c>
      <c r="L19" s="18">
        <v>591.53840000000002</v>
      </c>
      <c r="M19" s="18">
        <v>688.56309999999996</v>
      </c>
      <c r="N19" s="18">
        <v>455.0575</v>
      </c>
      <c r="O19" s="15">
        <f t="shared" si="0"/>
        <v>0.12261694913412435</v>
      </c>
    </row>
    <row r="20" spans="1:15" x14ac:dyDescent="0.2">
      <c r="B20" s="18">
        <v>0.1508254</v>
      </c>
      <c r="C20" s="18">
        <v>9.796106</v>
      </c>
      <c r="D20" s="18">
        <v>9.2988660000000003</v>
      </c>
      <c r="E20" s="18">
        <v>1.381427</v>
      </c>
      <c r="F20" s="18">
        <v>0.76079830000000004</v>
      </c>
      <c r="G20" s="18">
        <v>1.496734</v>
      </c>
      <c r="H20" s="18">
        <v>54689.47</v>
      </c>
      <c r="I20" s="18">
        <v>4.8097560000000001</v>
      </c>
      <c r="J20" s="18">
        <v>22.26285</v>
      </c>
      <c r="K20" s="18">
        <v>99.438779999999994</v>
      </c>
      <c r="L20" s="18">
        <v>578.87289999999996</v>
      </c>
      <c r="M20" s="18">
        <v>674.77940000000001</v>
      </c>
      <c r="N20" s="18">
        <v>454.49849999999998</v>
      </c>
      <c r="O20" s="15">
        <f t="shared" si="0"/>
        <v>9.8446205706010259E-2</v>
      </c>
    </row>
    <row r="21" spans="1:15" x14ac:dyDescent="0.2">
      <c r="B21" s="18">
        <v>4.8128249999999997E-2</v>
      </c>
      <c r="C21" s="18">
        <v>3.3566449999999999</v>
      </c>
      <c r="D21" s="18">
        <v>2.8686189999999998</v>
      </c>
      <c r="E21" s="18">
        <v>0.60561989999999999</v>
      </c>
      <c r="F21" s="18">
        <v>0.20293369999999999</v>
      </c>
      <c r="G21" s="18">
        <v>7.3847300000000005E-2</v>
      </c>
      <c r="H21" s="18">
        <v>36836.46</v>
      </c>
      <c r="I21" s="18">
        <v>1.95428</v>
      </c>
      <c r="J21" s="18">
        <v>22.28529</v>
      </c>
      <c r="K21" s="18">
        <v>98.102230000000006</v>
      </c>
      <c r="L21" s="18">
        <v>460.46879999999999</v>
      </c>
      <c r="M21" s="18">
        <v>537.02869999999996</v>
      </c>
      <c r="N21" s="18">
        <v>434.05880000000002</v>
      </c>
      <c r="O21" s="15">
        <f t="shared" si="0"/>
        <v>-0.13634519321139393</v>
      </c>
    </row>
    <row r="22" spans="1:15" x14ac:dyDescent="0.2">
      <c r="B22" s="18">
        <v>-2.4913270000000002E-3</v>
      </c>
      <c r="C22" s="18">
        <v>1.294378</v>
      </c>
      <c r="D22" s="18">
        <v>0.90648169999999995</v>
      </c>
      <c r="E22" s="18">
        <v>0.24268029999999999</v>
      </c>
      <c r="F22" s="18">
        <v>6.164062E-2</v>
      </c>
      <c r="G22" s="18">
        <v>2.8058679999999999E-2</v>
      </c>
      <c r="H22" s="18">
        <v>23159.79</v>
      </c>
      <c r="I22" s="18">
        <v>1.1037129999999999</v>
      </c>
      <c r="J22" s="18">
        <v>22.452380000000002</v>
      </c>
      <c r="K22" s="18">
        <v>94.900239999999997</v>
      </c>
      <c r="L22" s="18">
        <v>355.88830000000002</v>
      </c>
      <c r="M22" s="18">
        <v>418.4631</v>
      </c>
      <c r="N22" s="18">
        <v>408.7758</v>
      </c>
      <c r="O22" s="15">
        <f t="shared" si="0"/>
        <v>-0.4802340766087152</v>
      </c>
    </row>
    <row r="23" spans="1:15" x14ac:dyDescent="0.2">
      <c r="B23" s="18">
        <v>-2.488887E-3</v>
      </c>
      <c r="C23" s="18">
        <v>0.68446819999999997</v>
      </c>
      <c r="D23" s="18">
        <v>0.31860290000000002</v>
      </c>
      <c r="E23" s="18">
        <v>0.1263272</v>
      </c>
      <c r="F23" s="18">
        <v>1.9244069999999999E-2</v>
      </c>
      <c r="G23" s="18">
        <v>2.167434E-2</v>
      </c>
      <c r="H23" s="18">
        <v>16681.62</v>
      </c>
      <c r="I23" s="18">
        <v>0.77968680000000001</v>
      </c>
      <c r="J23" s="18">
        <v>22.725460000000002</v>
      </c>
      <c r="K23" s="18">
        <v>91.752529999999993</v>
      </c>
      <c r="L23" s="18">
        <v>290.04700000000003</v>
      </c>
      <c r="M23" s="18">
        <v>350.27539999999999</v>
      </c>
      <c r="N23" s="18">
        <v>385.29520000000002</v>
      </c>
      <c r="O23" s="15">
        <f t="shared" si="0"/>
        <v>-0.82844100493574002</v>
      </c>
    </row>
    <row r="24" spans="1:15" x14ac:dyDescent="0.2">
      <c r="B24" s="18">
        <v>-2.488887E-3</v>
      </c>
      <c r="C24" s="18">
        <v>0.42583110000000002</v>
      </c>
      <c r="D24" s="18">
        <v>6.8371299999999996E-2</v>
      </c>
      <c r="E24" s="18">
        <v>7.7075840000000007E-2</v>
      </c>
      <c r="F24" s="18">
        <v>2.578318E-3</v>
      </c>
      <c r="G24" s="18">
        <v>1.831965E-2</v>
      </c>
      <c r="H24" s="18">
        <v>12998.33</v>
      </c>
      <c r="I24" s="18">
        <v>0.68855460000000002</v>
      </c>
      <c r="J24" s="18">
        <v>23.084019999999999</v>
      </c>
      <c r="K24" s="18">
        <v>88.926310000000001</v>
      </c>
      <c r="L24" s="18">
        <v>245.9907</v>
      </c>
      <c r="M24" s="18">
        <v>308.577</v>
      </c>
      <c r="N24" s="18">
        <v>364.30040000000002</v>
      </c>
      <c r="O24" s="15">
        <f t="shared" si="0"/>
        <v>-1.17246175278814</v>
      </c>
    </row>
    <row r="25" spans="1:15" x14ac:dyDescent="0.2">
      <c r="B25" s="18">
        <v>-2.4876669999999998E-3</v>
      </c>
      <c r="C25" s="18">
        <v>0.2977014</v>
      </c>
      <c r="D25" s="18">
        <v>-5.546272E-2</v>
      </c>
      <c r="E25" s="18">
        <v>5.3230760000000002E-2</v>
      </c>
      <c r="F25" s="18">
        <v>-5.2055419999999996E-3</v>
      </c>
      <c r="G25" s="18">
        <v>1.663355E-2</v>
      </c>
      <c r="H25" s="18">
        <v>10432.36</v>
      </c>
      <c r="I25" s="18">
        <v>0.63792559999999998</v>
      </c>
      <c r="J25" s="18">
        <v>23.447220000000002</v>
      </c>
      <c r="K25" s="18">
        <v>86.354029999999995</v>
      </c>
      <c r="L25" s="18">
        <v>215.13310000000001</v>
      </c>
      <c r="M25" s="18">
        <v>281.30959999999999</v>
      </c>
      <c r="N25" s="18">
        <v>345.8295</v>
      </c>
      <c r="O25" s="15">
        <f t="shared" si="0"/>
        <v>-1.5033748108291194</v>
      </c>
    </row>
    <row r="26" spans="1:15" x14ac:dyDescent="0.2">
      <c r="B26" s="18">
        <v>-2.488887E-3</v>
      </c>
      <c r="C26" s="18">
        <v>0.2245808</v>
      </c>
      <c r="D26" s="18">
        <v>-0.12860479999999999</v>
      </c>
      <c r="E26" s="18">
        <v>3.8832190000000003E-2</v>
      </c>
      <c r="F26" s="18">
        <v>-9.6465049999999997E-3</v>
      </c>
      <c r="G26" s="18">
        <v>1.6062730000000001E-2</v>
      </c>
      <c r="H26" s="18">
        <v>8777.19</v>
      </c>
      <c r="I26" s="18">
        <v>0.60754819999999998</v>
      </c>
      <c r="J26" s="18">
        <v>23.861809999999998</v>
      </c>
      <c r="K26" s="18">
        <v>84.070049999999995</v>
      </c>
      <c r="L26" s="18">
        <v>193.00819999999999</v>
      </c>
      <c r="M26" s="18">
        <v>262.58150000000001</v>
      </c>
      <c r="N26" s="18">
        <v>329.58449999999999</v>
      </c>
      <c r="O26" s="15">
        <f t="shared" si="0"/>
        <v>-1.8063877530506991</v>
      </c>
    </row>
    <row r="27" spans="1:15" x14ac:dyDescent="0.2">
      <c r="A27" s="15" t="s">
        <v>30</v>
      </c>
      <c r="B27" s="18">
        <f t="shared" ref="B27:I27" si="1">AVERAGE(B12:B20)</f>
        <v>0.1463768</v>
      </c>
      <c r="C27" s="18">
        <f t="shared" si="1"/>
        <v>9.9510028888888868</v>
      </c>
      <c r="D27" s="18">
        <f t="shared" si="1"/>
        <v>9.6209237777777776</v>
      </c>
      <c r="E27" s="18">
        <f t="shared" si="1"/>
        <v>1.3768643333333332</v>
      </c>
      <c r="F27" s="18">
        <f t="shared" si="1"/>
        <v>0.7695406222222223</v>
      </c>
      <c r="G27" s="18">
        <f t="shared" si="1"/>
        <v>2.4308196666666664</v>
      </c>
      <c r="H27" s="18">
        <f t="shared" si="1"/>
        <v>55442.578888888886</v>
      </c>
      <c r="I27" s="18">
        <f t="shared" si="1"/>
        <v>5.4555576666666665</v>
      </c>
      <c r="J27" s="18">
        <f>AVERAGE(J3:J26)</f>
        <v>26.905604583333332</v>
      </c>
      <c r="K27" s="18">
        <f t="shared" ref="K27:N27" si="2">AVERAGE(K12:K20)</f>
        <v>93.178518888888888</v>
      </c>
      <c r="L27" s="18">
        <f t="shared" si="2"/>
        <v>592.70456666666678</v>
      </c>
      <c r="M27" s="18">
        <f t="shared" si="2"/>
        <v>686.08148888888888</v>
      </c>
      <c r="N27" s="18">
        <f t="shared" si="2"/>
        <v>445.81032222222228</v>
      </c>
      <c r="O27" s="15">
        <f t="shared" si="0"/>
        <v>0.16139564792976446</v>
      </c>
    </row>
    <row r="29" spans="1:15" x14ac:dyDescent="0.2">
      <c r="B29" s="15" t="s">
        <v>33</v>
      </c>
      <c r="C29" s="15">
        <f>1-(N27-J27)/(L27-K27)</f>
        <v>0.16139564792976446</v>
      </c>
    </row>
    <row r="30" spans="1:15" x14ac:dyDescent="0.2">
      <c r="B30" s="16" t="s">
        <v>35</v>
      </c>
      <c r="C30" s="16">
        <f>(L27-N27)/(L27-D30)</f>
        <v>0.58151089865258676</v>
      </c>
      <c r="D30" s="16">
        <f>L27*(E27/D27)^(0.4/1.4)</f>
        <v>340.09667095084836</v>
      </c>
      <c r="K30" s="31"/>
    </row>
    <row r="31" spans="1:15" x14ac:dyDescent="0.2">
      <c r="B31" s="16" t="s">
        <v>37</v>
      </c>
      <c r="C31" s="16">
        <f>(D31-J27)/(K27-J27)</f>
        <v>0.9493572936535124</v>
      </c>
      <c r="D31" s="16">
        <f>J27*((C27/B27)^(0.4/1.4))</f>
        <v>89.822279150986702</v>
      </c>
    </row>
    <row r="32" spans="1:15" x14ac:dyDescent="0.2">
      <c r="B32" s="16" t="s">
        <v>38</v>
      </c>
      <c r="C32" s="16">
        <f>(K27-J27)/(L27-N27)</f>
        <v>0.45116072829265969</v>
      </c>
      <c r="D32" s="16"/>
    </row>
    <row r="33" spans="2:4" x14ac:dyDescent="0.2">
      <c r="B33" s="16" t="s">
        <v>43</v>
      </c>
      <c r="C33" s="16">
        <f>1.1025*(K27-J27)</f>
        <v>73.065888021875011</v>
      </c>
    </row>
    <row r="34" spans="2:4" x14ac:dyDescent="0.2">
      <c r="B34" s="16" t="s">
        <v>45</v>
      </c>
      <c r="C34" s="16">
        <f>1.07*(L27-N27)</f>
        <v>157.17684155555563</v>
      </c>
    </row>
    <row r="35" spans="2:4" x14ac:dyDescent="0.2">
      <c r="B35" s="16" t="s">
        <v>46</v>
      </c>
      <c r="C35" s="16">
        <f>1.005*(L27-K27)</f>
        <v>502.02367801666674</v>
      </c>
      <c r="D35" s="15">
        <f>1-(C36/C35)</f>
        <v>0.16139564792976446</v>
      </c>
    </row>
    <row r="36" spans="2:4" x14ac:dyDescent="0.2">
      <c r="B36" s="16" t="s">
        <v>47</v>
      </c>
      <c r="C36" s="16">
        <f>1.005*(N27-J27)</f>
        <v>420.99924122708336</v>
      </c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3"/>
  <sheetViews>
    <sheetView topLeftCell="B1" workbookViewId="0">
      <selection activeCell="F26" sqref="F26"/>
    </sheetView>
  </sheetViews>
  <sheetFormatPr defaultRowHeight="12.75" x14ac:dyDescent="0.2"/>
  <cols>
    <col min="1" max="1" width="9.140625" style="19"/>
    <col min="2" max="2" width="15.42578125" style="19" bestFit="1" customWidth="1"/>
    <col min="3" max="3" width="15.28515625" style="19" bestFit="1" customWidth="1"/>
    <col min="4" max="4" width="14.140625" style="19" bestFit="1" customWidth="1"/>
    <col min="5" max="5" width="14" style="19" bestFit="1" customWidth="1"/>
    <col min="6" max="6" width="14.7109375" style="19" bestFit="1" customWidth="1"/>
    <col min="7" max="9" width="9" style="19" bestFit="1" customWidth="1"/>
    <col min="10" max="10" width="9.85546875" style="19" bestFit="1" customWidth="1"/>
    <col min="11" max="11" width="15" style="19" bestFit="1" customWidth="1"/>
    <col min="12" max="12" width="13.85546875" style="19" bestFit="1" customWidth="1"/>
    <col min="13" max="13" width="13.7109375" style="19" bestFit="1" customWidth="1"/>
    <col min="14" max="14" width="9" style="19" bestFit="1" customWidth="1"/>
    <col min="15" max="16384" width="9.140625" style="19"/>
  </cols>
  <sheetData>
    <row r="1" spans="2:15" x14ac:dyDescent="0.2">
      <c r="B1" s="19" t="s">
        <v>29</v>
      </c>
      <c r="C1" s="19" t="s">
        <v>28</v>
      </c>
      <c r="D1" s="19" t="s">
        <v>27</v>
      </c>
      <c r="E1" s="19" t="s">
        <v>26</v>
      </c>
      <c r="F1" s="19" t="s">
        <v>25</v>
      </c>
      <c r="G1" s="19" t="s">
        <v>24</v>
      </c>
      <c r="H1" s="19" t="s">
        <v>15</v>
      </c>
      <c r="I1" s="19" t="s">
        <v>23</v>
      </c>
      <c r="J1" s="19" t="s">
        <v>22</v>
      </c>
      <c r="K1" s="19" t="s">
        <v>21</v>
      </c>
      <c r="L1" s="19" t="s">
        <v>20</v>
      </c>
      <c r="M1" s="19" t="s">
        <v>19</v>
      </c>
      <c r="N1" s="19" t="s">
        <v>18</v>
      </c>
    </row>
    <row r="2" spans="2:15" x14ac:dyDescent="0.2">
      <c r="B2" s="19" t="s">
        <v>17</v>
      </c>
      <c r="C2" s="19" t="s">
        <v>17</v>
      </c>
      <c r="D2" s="19" t="s">
        <v>17</v>
      </c>
      <c r="E2" s="19" t="s">
        <v>17</v>
      </c>
      <c r="F2" s="19" t="s">
        <v>17</v>
      </c>
      <c r="G2" s="19" t="s">
        <v>16</v>
      </c>
      <c r="H2" s="19" t="s">
        <v>15</v>
      </c>
      <c r="I2" s="19" t="s">
        <v>14</v>
      </c>
      <c r="J2" s="19" t="s">
        <v>13</v>
      </c>
      <c r="K2" s="19" t="s">
        <v>13</v>
      </c>
      <c r="L2" s="19" t="s">
        <v>13</v>
      </c>
      <c r="M2" s="19" t="s">
        <v>13</v>
      </c>
      <c r="N2" s="19" t="s">
        <v>13</v>
      </c>
    </row>
    <row r="3" spans="2:15" x14ac:dyDescent="0.2">
      <c r="B3" s="20">
        <v>-2.4986420000000001E-3</v>
      </c>
      <c r="C3" s="20">
        <v>0.39318439999999999</v>
      </c>
      <c r="D3" s="20">
        <v>2.0760299999999999E-2</v>
      </c>
      <c r="E3" s="20">
        <v>5.809301E-2</v>
      </c>
      <c r="F3" s="20">
        <v>5.037606E-3</v>
      </c>
      <c r="G3" s="20">
        <v>2.0668700000000002</v>
      </c>
      <c r="H3" s="20">
        <v>11150.98</v>
      </c>
      <c r="I3" s="20">
        <v>0.66829989999999995</v>
      </c>
      <c r="J3" s="20">
        <v>38.662520000000001</v>
      </c>
      <c r="K3" s="20">
        <v>61.486980000000003</v>
      </c>
      <c r="L3" s="20">
        <v>127.15170000000001</v>
      </c>
      <c r="M3" s="20">
        <v>197.58019999999999</v>
      </c>
      <c r="N3" s="20">
        <v>132.43119999999999</v>
      </c>
      <c r="O3" s="19">
        <f>1-(N3-J3)/(L3-K3)</f>
        <v>-0.42799177396933974</v>
      </c>
    </row>
    <row r="4" spans="2:15" x14ac:dyDescent="0.2">
      <c r="B4" s="20">
        <v>-2.4962019999999999E-3</v>
      </c>
      <c r="C4" s="20">
        <v>0.84764720000000005</v>
      </c>
      <c r="D4" s="20">
        <v>0.50847050000000005</v>
      </c>
      <c r="E4" s="20">
        <v>9.1311929999999999E-2</v>
      </c>
      <c r="F4" s="20">
        <v>6.6106979999999996E-2</v>
      </c>
      <c r="G4" s="20">
        <v>3.833259</v>
      </c>
      <c r="H4" s="20">
        <v>16109.16</v>
      </c>
      <c r="I4" s="20">
        <v>0.95182100000000003</v>
      </c>
      <c r="J4" s="20">
        <v>36.589779999999998</v>
      </c>
      <c r="K4" s="20">
        <v>62.36206</v>
      </c>
      <c r="L4" s="20">
        <v>245.2046</v>
      </c>
      <c r="M4" s="20">
        <v>291.66219999999998</v>
      </c>
      <c r="N4" s="20">
        <v>159.28120000000001</v>
      </c>
      <c r="O4" s="19">
        <f t="shared" ref="O4:O24" si="0">1-(N4-J4)/(L4-K4)</f>
        <v>0.32897770945426574</v>
      </c>
    </row>
    <row r="5" spans="2:15" x14ac:dyDescent="0.2">
      <c r="B5" s="20">
        <v>-2.4962019999999999E-3</v>
      </c>
      <c r="C5" s="20">
        <v>2.0668669999999998</v>
      </c>
      <c r="D5" s="20">
        <v>1.7422949999999999</v>
      </c>
      <c r="E5" s="20">
        <v>0.32931510000000003</v>
      </c>
      <c r="F5" s="20">
        <v>0.1841341</v>
      </c>
      <c r="G5" s="20">
        <v>3.6642070000000002</v>
      </c>
      <c r="H5" s="20">
        <v>25990.38</v>
      </c>
      <c r="I5" s="20">
        <v>2.0454029999999999</v>
      </c>
      <c r="J5" s="20">
        <v>34.423520000000003</v>
      </c>
      <c r="K5" s="20">
        <v>65.202709999999996</v>
      </c>
      <c r="L5" s="20">
        <v>465.0752</v>
      </c>
      <c r="M5" s="20">
        <v>522.5616</v>
      </c>
      <c r="N5" s="20">
        <v>223.1541</v>
      </c>
      <c r="O5" s="19">
        <f t="shared" si="0"/>
        <v>0.52802309556228777</v>
      </c>
    </row>
    <row r="6" spans="2:15" x14ac:dyDescent="0.2">
      <c r="B6" s="20">
        <v>1.5625050000000001E-2</v>
      </c>
      <c r="C6" s="20">
        <v>5.6282329999999998</v>
      </c>
      <c r="D6" s="20">
        <v>5.4238809999999997</v>
      </c>
      <c r="E6" s="20">
        <v>0.95611449999999998</v>
      </c>
      <c r="F6" s="20">
        <v>0.46315230000000002</v>
      </c>
      <c r="G6" s="20">
        <v>2.7543989999999998</v>
      </c>
      <c r="H6" s="20">
        <v>41272.339999999997</v>
      </c>
      <c r="I6" s="20">
        <v>3.6959010000000001</v>
      </c>
      <c r="J6" s="20">
        <v>31.960049999999999</v>
      </c>
      <c r="K6" s="20">
        <v>68.239440000000002</v>
      </c>
      <c r="L6" s="20">
        <v>636.80250000000001</v>
      </c>
      <c r="M6" s="20">
        <v>844.83299999999997</v>
      </c>
      <c r="N6" s="20">
        <v>317.18419999999998</v>
      </c>
      <c r="O6" s="19">
        <f t="shared" si="0"/>
        <v>0.49834210122620348</v>
      </c>
    </row>
    <row r="7" spans="2:15" x14ac:dyDescent="0.2">
      <c r="B7" s="20">
        <v>0.111863</v>
      </c>
      <c r="C7" s="20">
        <v>9.2777229999999999</v>
      </c>
      <c r="D7" s="20">
        <v>9.0071929999999991</v>
      </c>
      <c r="E7" s="20">
        <v>1.3996949999999999</v>
      </c>
      <c r="F7" s="20">
        <v>0.75130249999999998</v>
      </c>
      <c r="G7" s="20">
        <v>2.317647</v>
      </c>
      <c r="H7" s="20">
        <v>53505.25</v>
      </c>
      <c r="I7" s="20">
        <v>5.1742610000000004</v>
      </c>
      <c r="J7" s="20">
        <v>29.154299999999999</v>
      </c>
      <c r="K7" s="20">
        <v>76.855670000000003</v>
      </c>
      <c r="L7" s="20">
        <v>634.8297</v>
      </c>
      <c r="M7" s="20">
        <v>809.07039999999995</v>
      </c>
      <c r="N7" s="20">
        <v>372.42079999999999</v>
      </c>
      <c r="O7" s="19">
        <f t="shared" si="0"/>
        <v>0.38479842870106329</v>
      </c>
    </row>
    <row r="8" spans="2:15" x14ac:dyDescent="0.2">
      <c r="B8" s="20">
        <v>0.1347583</v>
      </c>
      <c r="C8" s="20">
        <v>9.5078200000000006</v>
      </c>
      <c r="D8" s="20">
        <v>9.1668970000000005</v>
      </c>
      <c r="E8" s="20">
        <v>1.367329</v>
      </c>
      <c r="F8" s="20">
        <v>0.7387726</v>
      </c>
      <c r="G8" s="20">
        <v>2.4461529999999998</v>
      </c>
      <c r="H8" s="20">
        <v>54284.09</v>
      </c>
      <c r="I8" s="20">
        <v>5.2755179999999999</v>
      </c>
      <c r="J8" s="20">
        <v>26.56521</v>
      </c>
      <c r="K8" s="20">
        <v>73.316389999999998</v>
      </c>
      <c r="L8" s="20">
        <v>578.88639999999998</v>
      </c>
      <c r="M8" s="20">
        <v>711.32809999999995</v>
      </c>
      <c r="N8" s="20">
        <v>399.49090000000001</v>
      </c>
      <c r="O8" s="19">
        <f t="shared" si="0"/>
        <v>0.2623658788621579</v>
      </c>
    </row>
    <row r="9" spans="2:15" x14ac:dyDescent="0.2">
      <c r="B9" s="20">
        <v>0.1407938</v>
      </c>
      <c r="C9" s="20">
        <v>10.203239999999999</v>
      </c>
      <c r="D9" s="20">
        <v>9.9496730000000007</v>
      </c>
      <c r="E9" s="20">
        <v>1.532924</v>
      </c>
      <c r="F9" s="20">
        <v>0.80896190000000001</v>
      </c>
      <c r="G9" s="20">
        <v>3.033849</v>
      </c>
      <c r="H9" s="20">
        <v>55732.98</v>
      </c>
      <c r="I9" s="20">
        <v>5.8729380000000004</v>
      </c>
      <c r="J9" s="20">
        <v>24.76727</v>
      </c>
      <c r="K9" s="20">
        <v>78.006169999999997</v>
      </c>
      <c r="L9" s="20">
        <v>594.39940000000001</v>
      </c>
      <c r="M9" s="20">
        <v>703.61249999999995</v>
      </c>
      <c r="N9" s="20">
        <v>416.95670000000001</v>
      </c>
      <c r="O9" s="19">
        <f t="shared" si="0"/>
        <v>0.2405217434783179</v>
      </c>
    </row>
    <row r="10" spans="2:15" x14ac:dyDescent="0.2">
      <c r="B10" s="20">
        <v>0.18090020000000001</v>
      </c>
      <c r="C10" s="20">
        <v>12.17855</v>
      </c>
      <c r="D10" s="20">
        <v>11.92802</v>
      </c>
      <c r="E10" s="20">
        <v>1.8275650000000001</v>
      </c>
      <c r="F10" s="20">
        <v>0.97569320000000004</v>
      </c>
      <c r="G10" s="20">
        <v>3.2046749999999999</v>
      </c>
      <c r="H10" s="20">
        <v>60007.71</v>
      </c>
      <c r="I10" s="20">
        <v>6.96652</v>
      </c>
      <c r="J10" s="20">
        <v>23.729289999999999</v>
      </c>
      <c r="K10" s="20">
        <v>83.608549999999994</v>
      </c>
      <c r="L10" s="20">
        <v>615.9307</v>
      </c>
      <c r="M10" s="20">
        <v>711.31629999999996</v>
      </c>
      <c r="N10" s="20">
        <v>429.54820000000001</v>
      </c>
      <c r="O10" s="19">
        <f t="shared" si="0"/>
        <v>0.23764414086469998</v>
      </c>
    </row>
    <row r="11" spans="2:15" x14ac:dyDescent="0.2">
      <c r="B11" s="20">
        <v>0.20824010000000001</v>
      </c>
      <c r="C11" s="20">
        <v>12.74255</v>
      </c>
      <c r="D11" s="20">
        <v>12.40244</v>
      </c>
      <c r="E11" s="20">
        <v>1.8393900000000001</v>
      </c>
      <c r="F11" s="20">
        <v>0.99365219999999999</v>
      </c>
      <c r="G11" s="20">
        <v>2.9156089999999999</v>
      </c>
      <c r="H11" s="20">
        <v>61230.11</v>
      </c>
      <c r="I11" s="20">
        <v>6.8855139999999997</v>
      </c>
      <c r="J11" s="20">
        <v>23.023800000000001</v>
      </c>
      <c r="K11" s="20">
        <v>89.980559999999997</v>
      </c>
      <c r="L11" s="20">
        <v>611.51649999999995</v>
      </c>
      <c r="M11" s="20">
        <v>696.21730000000002</v>
      </c>
      <c r="N11" s="20">
        <v>437.72730000000001</v>
      </c>
      <c r="O11" s="19">
        <f t="shared" si="0"/>
        <v>0.20484195202347888</v>
      </c>
    </row>
    <row r="12" spans="2:15" x14ac:dyDescent="0.2">
      <c r="B12" s="20">
        <v>0.208068</v>
      </c>
      <c r="C12" s="20">
        <v>13.72362</v>
      </c>
      <c r="D12" s="20">
        <v>13.503270000000001</v>
      </c>
      <c r="E12" s="20">
        <v>2.069105</v>
      </c>
      <c r="F12" s="20">
        <v>1.1282779999999999</v>
      </c>
      <c r="G12" s="20">
        <v>3.401294</v>
      </c>
      <c r="H12" s="20">
        <v>62936.66</v>
      </c>
      <c r="I12" s="20">
        <v>7.8272089999999999</v>
      </c>
      <c r="J12" s="20">
        <v>22.606269999999999</v>
      </c>
      <c r="K12" s="20">
        <v>95.445610000000002</v>
      </c>
      <c r="L12" s="20">
        <v>617.53930000000003</v>
      </c>
      <c r="M12" s="20">
        <v>696.4905</v>
      </c>
      <c r="N12" s="20">
        <v>444.88819999999998</v>
      </c>
      <c r="O12" s="19">
        <f t="shared" si="0"/>
        <v>0.19117595541137467</v>
      </c>
    </row>
    <row r="13" spans="2:15" x14ac:dyDescent="0.2">
      <c r="B13" s="20">
        <v>0.23157449999999999</v>
      </c>
      <c r="C13" s="20">
        <v>13.84437</v>
      </c>
      <c r="D13" s="20">
        <v>13.506629999999999</v>
      </c>
      <c r="E13" s="20">
        <v>1.9874879999999999</v>
      </c>
      <c r="F13" s="20">
        <v>1.0933299999999999</v>
      </c>
      <c r="G13" s="20">
        <v>3.1383800000000002</v>
      </c>
      <c r="H13" s="20">
        <v>63361.55</v>
      </c>
      <c r="I13" s="20">
        <v>7.5436870000000003</v>
      </c>
      <c r="J13" s="20">
        <v>22.37265</v>
      </c>
      <c r="K13" s="20">
        <v>100.6434</v>
      </c>
      <c r="L13" s="20">
        <v>613.13419999999996</v>
      </c>
      <c r="M13" s="20">
        <v>686.32069999999999</v>
      </c>
      <c r="N13" s="20">
        <v>449.21089999999998</v>
      </c>
      <c r="O13" s="19">
        <f t="shared" si="0"/>
        <v>0.16712992701527518</v>
      </c>
    </row>
    <row r="14" spans="2:15" x14ac:dyDescent="0.2">
      <c r="B14" s="20">
        <v>0.2111401</v>
      </c>
      <c r="C14" s="20">
        <v>12.764200000000001</v>
      </c>
      <c r="D14" s="20">
        <v>12.41653</v>
      </c>
      <c r="E14" s="20">
        <v>1.858106</v>
      </c>
      <c r="F14" s="20">
        <v>0.99587870000000001</v>
      </c>
      <c r="G14" s="20">
        <v>3.0214490000000001</v>
      </c>
      <c r="H14" s="20">
        <v>61429.48</v>
      </c>
      <c r="I14" s="20">
        <v>7.1386580000000004</v>
      </c>
      <c r="J14" s="20">
        <v>22.224270000000001</v>
      </c>
      <c r="K14" s="20">
        <v>104.7788</v>
      </c>
      <c r="L14" s="20">
        <v>602.82780000000002</v>
      </c>
      <c r="M14" s="20">
        <v>676.05290000000002</v>
      </c>
      <c r="N14" s="20">
        <v>451.32319999999999</v>
      </c>
      <c r="O14" s="19">
        <f t="shared" si="0"/>
        <v>0.13844033418398594</v>
      </c>
    </row>
    <row r="15" spans="2:15" x14ac:dyDescent="0.2">
      <c r="B15" s="20">
        <v>0.20299639999999999</v>
      </c>
      <c r="C15" s="20">
        <v>12.894030000000001</v>
      </c>
      <c r="D15" s="20">
        <v>12.60173</v>
      </c>
      <c r="E15" s="20">
        <v>1.9058029999999999</v>
      </c>
      <c r="F15" s="20">
        <v>1.031285</v>
      </c>
      <c r="G15" s="20">
        <v>3.1767840000000001</v>
      </c>
      <c r="H15" s="20">
        <v>61562.11</v>
      </c>
      <c r="I15" s="20">
        <v>7.3107959999999999</v>
      </c>
      <c r="J15" s="20">
        <v>22.209250000000001</v>
      </c>
      <c r="K15" s="20">
        <v>107.76009999999999</v>
      </c>
      <c r="L15" s="20">
        <v>606.23540000000003</v>
      </c>
      <c r="M15" s="20">
        <v>682.62009999999998</v>
      </c>
      <c r="N15" s="20">
        <v>453.5197</v>
      </c>
      <c r="O15" s="19">
        <f t="shared" si="0"/>
        <v>0.13474057791830418</v>
      </c>
    </row>
    <row r="16" spans="2:15" x14ac:dyDescent="0.2">
      <c r="B16" s="20">
        <v>0.214921</v>
      </c>
      <c r="C16" s="20">
        <v>13.12993</v>
      </c>
      <c r="D16" s="20">
        <v>12.790039999999999</v>
      </c>
      <c r="E16" s="20">
        <v>1.904517</v>
      </c>
      <c r="F16" s="20">
        <v>1.0290269999999999</v>
      </c>
      <c r="G16" s="20">
        <v>3.1053769999999998</v>
      </c>
      <c r="H16" s="20">
        <v>62018.83</v>
      </c>
      <c r="I16" s="20">
        <v>7.3614240000000004</v>
      </c>
      <c r="J16" s="20">
        <v>22.10642</v>
      </c>
      <c r="K16" s="20">
        <v>110.43980000000001</v>
      </c>
      <c r="L16" s="20">
        <v>605.95759999999996</v>
      </c>
      <c r="M16" s="20">
        <v>684.65610000000004</v>
      </c>
      <c r="N16" s="20">
        <v>455.40640000000002</v>
      </c>
      <c r="O16" s="19">
        <f t="shared" si="0"/>
        <v>0.12556122100961853</v>
      </c>
    </row>
    <row r="17" spans="1:15" x14ac:dyDescent="0.2">
      <c r="B17" s="20">
        <v>0.21015310000000001</v>
      </c>
      <c r="C17" s="20">
        <v>12.98198</v>
      </c>
      <c r="D17" s="20">
        <v>12.65035</v>
      </c>
      <c r="E17" s="20">
        <v>1.9040589999999999</v>
      </c>
      <c r="F17" s="20">
        <v>1.015997</v>
      </c>
      <c r="G17" s="20">
        <v>3.089289</v>
      </c>
      <c r="H17" s="20">
        <v>61739.75</v>
      </c>
      <c r="I17" s="20">
        <v>7.3715489999999999</v>
      </c>
      <c r="J17" s="20">
        <v>21.981349999999999</v>
      </c>
      <c r="K17" s="20">
        <v>112.6323</v>
      </c>
      <c r="L17" s="20">
        <v>603.35249999999996</v>
      </c>
      <c r="M17" s="20">
        <v>683.58540000000005</v>
      </c>
      <c r="N17" s="20">
        <v>456.7912</v>
      </c>
      <c r="O17" s="19">
        <f t="shared" si="0"/>
        <v>0.11393529347273657</v>
      </c>
    </row>
    <row r="18" spans="1:15" x14ac:dyDescent="0.2">
      <c r="B18" s="20">
        <v>0.20757999999999999</v>
      </c>
      <c r="C18" s="20">
        <v>12.97063</v>
      </c>
      <c r="D18" s="20">
        <v>12.65596</v>
      </c>
      <c r="E18" s="20">
        <v>1.898747</v>
      </c>
      <c r="F18" s="20">
        <v>1.0075419999999999</v>
      </c>
      <c r="G18" s="20">
        <v>3.0949270000000002</v>
      </c>
      <c r="H18" s="20">
        <v>61717.57</v>
      </c>
      <c r="I18" s="20">
        <v>7.4221789999999999</v>
      </c>
      <c r="J18" s="20">
        <v>21.99119</v>
      </c>
      <c r="K18" s="20">
        <v>114.5266</v>
      </c>
      <c r="L18" s="20">
        <v>602.55700000000002</v>
      </c>
      <c r="M18" s="20">
        <v>684.10799999999995</v>
      </c>
      <c r="N18" s="20">
        <v>458.09449999999998</v>
      </c>
      <c r="O18" s="19">
        <f t="shared" si="0"/>
        <v>0.10640134303108995</v>
      </c>
    </row>
    <row r="19" spans="1:15" x14ac:dyDescent="0.2">
      <c r="B19" s="20">
        <v>0.2091441</v>
      </c>
      <c r="C19" s="20">
        <v>13.0343</v>
      </c>
      <c r="D19" s="20">
        <v>12.7338</v>
      </c>
      <c r="E19" s="20">
        <v>1.9123349999999999</v>
      </c>
      <c r="F19" s="20">
        <v>1.0178640000000001</v>
      </c>
      <c r="G19" s="20">
        <v>3.1003020000000001</v>
      </c>
      <c r="H19" s="20">
        <v>61916.95</v>
      </c>
      <c r="I19" s="20">
        <v>7.3006700000000002</v>
      </c>
      <c r="J19" s="20">
        <v>21.90746</v>
      </c>
      <c r="K19" s="20">
        <v>116.11199999999999</v>
      </c>
      <c r="L19" s="20">
        <v>601.66150000000005</v>
      </c>
      <c r="M19" s="20">
        <v>684.47919999999999</v>
      </c>
      <c r="N19" s="20">
        <v>459.50510000000003</v>
      </c>
      <c r="O19" s="19">
        <f t="shared" si="0"/>
        <v>9.8757922724665659E-2</v>
      </c>
    </row>
    <row r="20" spans="1:15" x14ac:dyDescent="0.2">
      <c r="B20" s="20">
        <v>0.21044099999999999</v>
      </c>
      <c r="C20" s="20">
        <v>13.06278</v>
      </c>
      <c r="D20" s="20">
        <v>12.747159999999999</v>
      </c>
      <c r="E20" s="20">
        <v>1.9283250000000001</v>
      </c>
      <c r="F20" s="20">
        <v>1.0150030000000001</v>
      </c>
      <c r="G20" s="20">
        <v>3.102427</v>
      </c>
      <c r="H20" s="20">
        <v>61983.7</v>
      </c>
      <c r="I20" s="20">
        <v>7.3107949999999997</v>
      </c>
      <c r="J20" s="20">
        <v>21.926960000000001</v>
      </c>
      <c r="K20" s="20">
        <v>117.5483</v>
      </c>
      <c r="L20" s="20">
        <v>600.29650000000004</v>
      </c>
      <c r="M20" s="20">
        <v>684.41989999999998</v>
      </c>
      <c r="N20" s="20">
        <v>460.74990000000003</v>
      </c>
      <c r="O20" s="19">
        <f t="shared" si="0"/>
        <v>9.0990002655628843E-2</v>
      </c>
    </row>
    <row r="21" spans="1:15" x14ac:dyDescent="0.2">
      <c r="B21" s="20">
        <v>0.21288480000000001</v>
      </c>
      <c r="C21" s="20">
        <v>13.091570000000001</v>
      </c>
      <c r="D21" s="20">
        <v>12.77558</v>
      </c>
      <c r="E21" s="20">
        <v>1.939022</v>
      </c>
      <c r="F21" s="20">
        <v>1.0215730000000001</v>
      </c>
      <c r="G21" s="20">
        <v>3.1055269999999999</v>
      </c>
      <c r="H21" s="20">
        <v>62048.91</v>
      </c>
      <c r="I21" s="20">
        <v>7.4221789999999999</v>
      </c>
      <c r="J21" s="20">
        <v>21.964860000000002</v>
      </c>
      <c r="K21" s="20">
        <v>118.79940000000001</v>
      </c>
      <c r="L21" s="20">
        <v>599.93299999999999</v>
      </c>
      <c r="M21" s="20">
        <v>684.65009999999995</v>
      </c>
      <c r="N21" s="20">
        <v>461.86410000000001</v>
      </c>
      <c r="O21" s="19">
        <f t="shared" si="0"/>
        <v>8.5702515891635911E-2</v>
      </c>
    </row>
    <row r="22" spans="1:15" x14ac:dyDescent="0.2">
      <c r="B22" s="20">
        <v>0.1872847</v>
      </c>
      <c r="C22" s="20">
        <v>9.8725749999999994</v>
      </c>
      <c r="D22" s="20">
        <v>9.353256</v>
      </c>
      <c r="E22" s="20">
        <v>1.5105850000000001</v>
      </c>
      <c r="F22" s="20">
        <v>0.74880150000000001</v>
      </c>
      <c r="G22" s="20">
        <v>1.0078659999999999</v>
      </c>
      <c r="H22" s="20">
        <v>54659.23</v>
      </c>
      <c r="I22" s="20">
        <v>4.5970930000000001</v>
      </c>
      <c r="J22" s="20">
        <v>21.995419999999999</v>
      </c>
      <c r="K22" s="20">
        <v>119.10769999999999</v>
      </c>
      <c r="L22" s="20">
        <v>561.26760000000002</v>
      </c>
      <c r="M22" s="20">
        <v>639.22619999999995</v>
      </c>
      <c r="N22" s="20">
        <v>455.1909</v>
      </c>
      <c r="O22" s="19">
        <f t="shared" si="0"/>
        <v>2.027415873759697E-2</v>
      </c>
    </row>
    <row r="23" spans="1:15" x14ac:dyDescent="0.2">
      <c r="B23" s="20">
        <v>2.3435750000000002E-2</v>
      </c>
      <c r="C23" s="20">
        <v>2.6287259999999999</v>
      </c>
      <c r="D23" s="20">
        <v>2.1752250000000002</v>
      </c>
      <c r="E23" s="20">
        <v>0.4825661</v>
      </c>
      <c r="F23" s="20">
        <v>0.14603820000000001</v>
      </c>
      <c r="G23" s="20">
        <v>4.1440890000000001E-2</v>
      </c>
      <c r="H23" s="20">
        <v>33218.89</v>
      </c>
      <c r="I23" s="20">
        <v>1.559366</v>
      </c>
      <c r="J23" s="20">
        <v>21.977989999999998</v>
      </c>
      <c r="K23" s="20">
        <v>115.285</v>
      </c>
      <c r="L23" s="20">
        <v>424.19069999999999</v>
      </c>
      <c r="M23" s="20">
        <v>485.47489999999999</v>
      </c>
      <c r="N23" s="20">
        <v>429.56400000000002</v>
      </c>
      <c r="O23" s="19">
        <f t="shared" si="0"/>
        <v>-0.31945124353483934</v>
      </c>
    </row>
    <row r="24" spans="1:15" x14ac:dyDescent="0.2">
      <c r="A24" s="19" t="s">
        <v>30</v>
      </c>
      <c r="B24" s="20">
        <f>AVERAGE(B14:B21)</f>
        <v>0.20990756250000001</v>
      </c>
      <c r="C24" s="20">
        <f t="shared" ref="C24:N24" si="1">AVERAGE(C14:C21)</f>
        <v>12.991177500000001</v>
      </c>
      <c r="D24" s="20">
        <f t="shared" si="1"/>
        <v>12.671393749999998</v>
      </c>
      <c r="E24" s="20">
        <f t="shared" si="1"/>
        <v>1.90636425</v>
      </c>
      <c r="F24" s="20">
        <f t="shared" si="1"/>
        <v>1.0167712125000001</v>
      </c>
      <c r="G24" s="20">
        <f t="shared" si="1"/>
        <v>3.0995102499999998</v>
      </c>
      <c r="H24" s="20">
        <f t="shared" si="1"/>
        <v>61802.162500000006</v>
      </c>
      <c r="I24" s="20">
        <f t="shared" si="1"/>
        <v>7.3297812499999999</v>
      </c>
      <c r="J24" s="20">
        <f t="shared" si="1"/>
        <v>22.038969999999999</v>
      </c>
      <c r="K24" s="20">
        <f t="shared" si="1"/>
        <v>112.8246625</v>
      </c>
      <c r="L24" s="20">
        <f t="shared" si="1"/>
        <v>602.85266250000006</v>
      </c>
      <c r="M24" s="20">
        <f t="shared" si="1"/>
        <v>683.07146249999994</v>
      </c>
      <c r="N24" s="20">
        <f t="shared" si="1"/>
        <v>457.15676250000001</v>
      </c>
      <c r="O24" s="19">
        <f t="shared" si="0"/>
        <v>0.11205524480233797</v>
      </c>
    </row>
    <row r="26" spans="1:15" x14ac:dyDescent="0.2">
      <c r="B26" s="19" t="s">
        <v>31</v>
      </c>
      <c r="C26" s="19">
        <f>1-(N24-J24)/(L24-K24)</f>
        <v>0.11205524480233797</v>
      </c>
    </row>
    <row r="27" spans="1:15" x14ac:dyDescent="0.2">
      <c r="B27" s="16" t="s">
        <v>35</v>
      </c>
      <c r="C27" s="16">
        <f>(L24-N24)/(L24-D27)</f>
        <v>0.57825575430526766</v>
      </c>
      <c r="D27" s="16">
        <f>L24*(E24/D24)^(0.4/1.4)</f>
        <v>350.89511790964298</v>
      </c>
    </row>
    <row r="28" spans="1:15" x14ac:dyDescent="0.2">
      <c r="B28" s="16" t="s">
        <v>37</v>
      </c>
      <c r="C28" s="16">
        <f>(D28-J24)/(K24-J24)</f>
        <v>0.54622079780642785</v>
      </c>
      <c r="D28" s="16">
        <f>J24*((C24/B24)^(0.4/1.4))</f>
        <v>71.628003386759033</v>
      </c>
    </row>
    <row r="29" spans="1:15" x14ac:dyDescent="0.2">
      <c r="B29" s="16" t="s">
        <v>38</v>
      </c>
      <c r="C29" s="16">
        <f>(K24-J24)/(L24-N24)</f>
        <v>0.62311768896722541</v>
      </c>
      <c r="D29" s="16"/>
    </row>
    <row r="30" spans="1:15" x14ac:dyDescent="0.2">
      <c r="B30" s="16" t="s">
        <v>43</v>
      </c>
      <c r="C30" s="16">
        <f>1.1025*(K24-J24)</f>
        <v>100.09122598125002</v>
      </c>
    </row>
    <row r="31" spans="1:15" x14ac:dyDescent="0.2">
      <c r="B31" s="16" t="s">
        <v>45</v>
      </c>
      <c r="C31" s="16">
        <f>1.07*(L24-N24)</f>
        <v>155.89461300000008</v>
      </c>
    </row>
    <row r="32" spans="1:15" x14ac:dyDescent="0.2">
      <c r="B32" s="16" t="s">
        <v>46</v>
      </c>
      <c r="C32" s="16">
        <f>1.005*(L24-K24)</f>
        <v>492.47814000000005</v>
      </c>
      <c r="D32" s="15">
        <f>1-(C33/C32)</f>
        <v>0.11205524480233797</v>
      </c>
    </row>
    <row r="33" spans="2:3" x14ac:dyDescent="0.2">
      <c r="B33" s="16" t="s">
        <v>47</v>
      </c>
      <c r="C33" s="16">
        <f>1.005*(N24-J24)</f>
        <v>437.29338146249995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1"/>
  <sheetViews>
    <sheetView workbookViewId="0">
      <selection activeCell="C24" sqref="C24"/>
    </sheetView>
  </sheetViews>
  <sheetFormatPr defaultRowHeight="12.75" x14ac:dyDescent="0.2"/>
  <cols>
    <col min="1" max="1" width="9.140625" style="19"/>
    <col min="2" max="2" width="15.42578125" style="19" bestFit="1" customWidth="1"/>
    <col min="3" max="3" width="15.28515625" style="19" bestFit="1" customWidth="1"/>
    <col min="4" max="4" width="14.140625" style="19" bestFit="1" customWidth="1"/>
    <col min="5" max="5" width="14" style="19" bestFit="1" customWidth="1"/>
    <col min="6" max="6" width="14.7109375" style="19" bestFit="1" customWidth="1"/>
    <col min="7" max="7" width="9" style="19" bestFit="1" customWidth="1"/>
    <col min="8" max="8" width="8.5703125" style="19" bestFit="1" customWidth="1"/>
    <col min="9" max="9" width="6.140625" style="19" bestFit="1" customWidth="1"/>
    <col min="10" max="10" width="9.85546875" style="19" bestFit="1" customWidth="1"/>
    <col min="11" max="11" width="15" style="19" bestFit="1" customWidth="1"/>
    <col min="12" max="12" width="13.85546875" style="19" bestFit="1" customWidth="1"/>
    <col min="13" max="13" width="13.7109375" style="19" bestFit="1" customWidth="1"/>
    <col min="14" max="14" width="6.5703125" style="19" bestFit="1" customWidth="1"/>
    <col min="15" max="16384" width="9.140625" style="19"/>
  </cols>
  <sheetData>
    <row r="1" spans="2:14" x14ac:dyDescent="0.2">
      <c r="B1" s="19" t="s">
        <v>29</v>
      </c>
      <c r="C1" s="19" t="s">
        <v>28</v>
      </c>
      <c r="D1" s="19" t="s">
        <v>27</v>
      </c>
      <c r="E1" s="19" t="s">
        <v>26</v>
      </c>
      <c r="F1" s="19" t="s">
        <v>25</v>
      </c>
      <c r="G1" s="19" t="s">
        <v>24</v>
      </c>
      <c r="H1" s="19" t="s">
        <v>15</v>
      </c>
      <c r="I1" s="19" t="s">
        <v>23</v>
      </c>
      <c r="J1" s="19" t="s">
        <v>22</v>
      </c>
      <c r="K1" s="19" t="s">
        <v>21</v>
      </c>
      <c r="L1" s="19" t="s">
        <v>20</v>
      </c>
      <c r="M1" s="19" t="s">
        <v>19</v>
      </c>
      <c r="N1" s="19" t="s">
        <v>18</v>
      </c>
    </row>
    <row r="2" spans="2:14" x14ac:dyDescent="0.2">
      <c r="B2" s="19" t="s">
        <v>17</v>
      </c>
      <c r="C2" s="19" t="s">
        <v>17</v>
      </c>
      <c r="D2" s="19" t="s">
        <v>17</v>
      </c>
      <c r="E2" s="19" t="s">
        <v>17</v>
      </c>
      <c r="F2" s="19" t="s">
        <v>17</v>
      </c>
      <c r="G2" s="19" t="s">
        <v>16</v>
      </c>
      <c r="H2" s="19" t="s">
        <v>15</v>
      </c>
      <c r="I2" s="19" t="s">
        <v>14</v>
      </c>
      <c r="J2" s="19" t="s">
        <v>13</v>
      </c>
      <c r="K2" s="19" t="s">
        <v>13</v>
      </c>
      <c r="L2" s="19" t="s">
        <v>13</v>
      </c>
      <c r="M2" s="19" t="s">
        <v>13</v>
      </c>
      <c r="N2" s="19" t="s">
        <v>13</v>
      </c>
    </row>
    <row r="3" spans="2:14" x14ac:dyDescent="0.2">
      <c r="B3" s="20">
        <v>-2.4986280000000001E-3</v>
      </c>
      <c r="C3" s="20">
        <v>0.45981880000000003</v>
      </c>
      <c r="D3" s="20">
        <v>8.2604289999999997E-2</v>
      </c>
      <c r="E3" s="20">
        <v>6.1696710000000002E-2</v>
      </c>
      <c r="F3" s="20">
        <v>1.0616E-2</v>
      </c>
      <c r="G3" s="20">
        <v>3.042786</v>
      </c>
      <c r="H3" s="20">
        <v>11551.41</v>
      </c>
      <c r="I3" s="20">
        <v>0.65817599999999998</v>
      </c>
      <c r="J3" s="20">
        <v>36.94952</v>
      </c>
      <c r="K3" s="20">
        <v>69.480360000000005</v>
      </c>
      <c r="L3" s="20">
        <v>141.3751</v>
      </c>
      <c r="M3" s="20">
        <v>228.8998</v>
      </c>
      <c r="N3" s="20">
        <v>184.30179999999999</v>
      </c>
    </row>
    <row r="4" spans="2:14" x14ac:dyDescent="0.2">
      <c r="B4" s="20">
        <v>-2.4961879999999999E-3</v>
      </c>
      <c r="C4" s="20">
        <v>0.93666139999999998</v>
      </c>
      <c r="D4" s="20">
        <v>0.60880540000000005</v>
      </c>
      <c r="E4" s="20">
        <v>0.10461189999999999</v>
      </c>
      <c r="F4" s="20">
        <v>7.408845E-2</v>
      </c>
      <c r="G4" s="20">
        <v>4.1362949999999996</v>
      </c>
      <c r="H4" s="20">
        <v>17721.490000000002</v>
      </c>
      <c r="I4" s="20">
        <v>0.82018860000000005</v>
      </c>
      <c r="J4" s="20">
        <v>37.162939999999999</v>
      </c>
      <c r="K4" s="20">
        <v>69.461200000000005</v>
      </c>
      <c r="L4" s="20">
        <v>264.73399999999998</v>
      </c>
      <c r="M4" s="20">
        <v>329.77910000000003</v>
      </c>
      <c r="N4" s="20">
        <v>204.18690000000001</v>
      </c>
    </row>
    <row r="5" spans="2:14" x14ac:dyDescent="0.2">
      <c r="B5" s="20">
        <v>-2.4961879999999999E-3</v>
      </c>
      <c r="C5" s="20">
        <v>2.343102</v>
      </c>
      <c r="D5" s="20">
        <v>2.0059279999999999</v>
      </c>
      <c r="E5" s="20">
        <v>0.37628810000000001</v>
      </c>
      <c r="F5" s="20">
        <v>0.2178698</v>
      </c>
      <c r="G5" s="20">
        <v>3.841672</v>
      </c>
      <c r="H5" s="20">
        <v>26880.35</v>
      </c>
      <c r="I5" s="20">
        <v>2.1264150000000002</v>
      </c>
      <c r="J5" s="20">
        <v>39.315440000000002</v>
      </c>
      <c r="K5" s="20">
        <v>68.983590000000007</v>
      </c>
      <c r="L5" s="20">
        <v>471.5172</v>
      </c>
      <c r="M5" s="20">
        <v>575.399</v>
      </c>
      <c r="N5" s="20">
        <v>260.42079999999999</v>
      </c>
    </row>
    <row r="6" spans="2:14" x14ac:dyDescent="0.2">
      <c r="B6" s="20">
        <v>3.319101E-2</v>
      </c>
      <c r="C6" s="20">
        <v>7.9640430000000002</v>
      </c>
      <c r="D6" s="20">
        <v>7.9452420000000004</v>
      </c>
      <c r="E6" s="20">
        <v>1.348012</v>
      </c>
      <c r="F6" s="20">
        <v>0.67670129999999995</v>
      </c>
      <c r="G6" s="20">
        <v>3.781596</v>
      </c>
      <c r="H6" s="20">
        <v>49485.71</v>
      </c>
      <c r="I6" s="20">
        <v>5.3160369999999997</v>
      </c>
      <c r="J6" s="20">
        <v>36.838909999999998</v>
      </c>
      <c r="K6" s="20">
        <v>77.549670000000006</v>
      </c>
      <c r="L6" s="20">
        <v>661.85429999999997</v>
      </c>
      <c r="M6" s="20">
        <v>910.59879999999998</v>
      </c>
      <c r="N6" s="20">
        <v>361.33010000000002</v>
      </c>
    </row>
    <row r="7" spans="2:14" x14ac:dyDescent="0.2">
      <c r="B7" s="20">
        <v>0.21025079999999999</v>
      </c>
      <c r="C7" s="20">
        <v>13.67732</v>
      </c>
      <c r="D7" s="20">
        <v>13.346640000000001</v>
      </c>
      <c r="E7" s="20">
        <v>2.0957490000000001</v>
      </c>
      <c r="F7" s="20">
        <v>1.106276</v>
      </c>
      <c r="G7" s="20">
        <v>2.9921500000000001</v>
      </c>
      <c r="H7" s="20">
        <v>62517.23</v>
      </c>
      <c r="I7" s="20">
        <v>7.5538350000000003</v>
      </c>
      <c r="J7" s="20">
        <v>32.251820000000002</v>
      </c>
      <c r="K7" s="20">
        <v>112.88590000000001</v>
      </c>
      <c r="L7" s="20">
        <v>658.85850000000005</v>
      </c>
      <c r="M7" s="20">
        <v>836.25670000000002</v>
      </c>
      <c r="N7" s="20">
        <v>417.04469999999998</v>
      </c>
    </row>
    <row r="8" spans="2:14" x14ac:dyDescent="0.2">
      <c r="B8" s="20">
        <v>0.22239139999999999</v>
      </c>
      <c r="C8" s="20">
        <v>14.12861</v>
      </c>
      <c r="D8" s="20">
        <v>13.891629999999999</v>
      </c>
      <c r="E8" s="20">
        <v>2.290883</v>
      </c>
      <c r="F8" s="20">
        <v>1.139602</v>
      </c>
      <c r="G8" s="20">
        <v>3.4726149999999998</v>
      </c>
      <c r="H8" s="20">
        <v>63556.15</v>
      </c>
      <c r="I8" s="20">
        <v>8.0803770000000004</v>
      </c>
      <c r="J8" s="20">
        <v>28.12951</v>
      </c>
      <c r="K8" s="20">
        <v>87.392430000000004</v>
      </c>
      <c r="L8" s="20">
        <v>612.17819999999995</v>
      </c>
      <c r="M8" s="20">
        <v>734.87580000000003</v>
      </c>
      <c r="N8" s="20">
        <v>439.78840000000002</v>
      </c>
    </row>
    <row r="9" spans="2:14" x14ac:dyDescent="0.2">
      <c r="B9" s="20">
        <v>0.25260179999999999</v>
      </c>
      <c r="C9" s="20">
        <v>15.568160000000001</v>
      </c>
      <c r="D9" s="20">
        <v>15.33633</v>
      </c>
      <c r="E9" s="20">
        <v>2.4036200000000001</v>
      </c>
      <c r="F9" s="20">
        <v>1.2845120000000001</v>
      </c>
      <c r="G9" s="20">
        <v>3.7752819999999998</v>
      </c>
      <c r="H9" s="20">
        <v>66155.39</v>
      </c>
      <c r="I9" s="20">
        <v>9.2043379999999999</v>
      </c>
      <c r="J9" s="20">
        <v>25.420459999999999</v>
      </c>
      <c r="K9" s="20">
        <v>94.840209999999999</v>
      </c>
      <c r="L9" s="20">
        <v>620.03089999999997</v>
      </c>
      <c r="M9" s="20">
        <v>710.40729999999996</v>
      </c>
      <c r="N9" s="20">
        <v>452.09469999999999</v>
      </c>
    </row>
    <row r="10" spans="2:14" x14ac:dyDescent="0.2">
      <c r="B10" s="20">
        <v>0.2986337</v>
      </c>
      <c r="C10" s="20">
        <v>17.575299999999999</v>
      </c>
      <c r="D10" s="20">
        <v>17.32377</v>
      </c>
      <c r="E10" s="20">
        <v>2.6921040000000001</v>
      </c>
      <c r="F10" s="20">
        <v>1.4675290000000001</v>
      </c>
      <c r="G10" s="20">
        <v>3.9822169999999999</v>
      </c>
      <c r="H10" s="20">
        <v>69350.11</v>
      </c>
      <c r="I10" s="20">
        <v>10.490309999999999</v>
      </c>
      <c r="J10" s="20">
        <v>23.939710000000002</v>
      </c>
      <c r="K10" s="20">
        <v>102.57080000000001</v>
      </c>
      <c r="L10" s="20">
        <v>631.94730000000004</v>
      </c>
      <c r="M10" s="20">
        <v>699.30870000000004</v>
      </c>
      <c r="N10" s="20">
        <v>460.10050000000001</v>
      </c>
    </row>
    <row r="11" spans="2:14" x14ac:dyDescent="0.2">
      <c r="B11" s="20">
        <v>0.32307580000000002</v>
      </c>
      <c r="C11" s="20">
        <v>18.52515</v>
      </c>
      <c r="D11" s="20">
        <v>18.198409999999999</v>
      </c>
      <c r="E11" s="20">
        <v>2.822905</v>
      </c>
      <c r="F11" s="20">
        <v>1.5211859999999999</v>
      </c>
      <c r="G11" s="20">
        <v>3.930545</v>
      </c>
      <c r="H11" s="20">
        <v>70792.509999999995</v>
      </c>
      <c r="I11" s="20">
        <v>10.794090000000001</v>
      </c>
      <c r="J11" s="20">
        <v>22.99549</v>
      </c>
      <c r="K11" s="20">
        <v>110.405</v>
      </c>
      <c r="L11" s="20">
        <v>633.33370000000002</v>
      </c>
      <c r="M11" s="20">
        <v>687.61350000000004</v>
      </c>
      <c r="N11" s="20">
        <v>464.90949999999998</v>
      </c>
    </row>
    <row r="12" spans="2:14" x14ac:dyDescent="0.2">
      <c r="B12" s="20">
        <v>0.3130618</v>
      </c>
      <c r="C12" s="20">
        <v>18.328959999999999</v>
      </c>
      <c r="D12" s="20">
        <v>18.092390000000002</v>
      </c>
      <c r="E12" s="20">
        <v>2.8117809999999999</v>
      </c>
      <c r="F12" s="20">
        <v>1.533234</v>
      </c>
      <c r="G12" s="20">
        <v>4.0524370000000003</v>
      </c>
      <c r="H12" s="20">
        <v>70550.31</v>
      </c>
      <c r="I12" s="20">
        <v>11.11811</v>
      </c>
      <c r="J12" s="20">
        <v>22.395849999999999</v>
      </c>
      <c r="K12" s="20">
        <v>116.9302</v>
      </c>
      <c r="L12" s="20">
        <v>631.91840000000002</v>
      </c>
      <c r="M12" s="20">
        <v>681.07330000000002</v>
      </c>
      <c r="N12" s="20">
        <v>468.08780000000002</v>
      </c>
    </row>
    <row r="13" spans="2:14" x14ac:dyDescent="0.2">
      <c r="B13" s="20">
        <v>0.33494309999999999</v>
      </c>
      <c r="C13" s="20">
        <v>19.1067</v>
      </c>
      <c r="D13" s="20">
        <v>18.751639999999998</v>
      </c>
      <c r="E13" s="20">
        <v>2.8836580000000001</v>
      </c>
      <c r="F13" s="20">
        <v>1.5536030000000001</v>
      </c>
      <c r="G13" s="20">
        <v>3.9303430000000001</v>
      </c>
      <c r="H13" s="20">
        <v>71756.77</v>
      </c>
      <c r="I13" s="20">
        <v>11.11811</v>
      </c>
      <c r="J13" s="20">
        <v>22.205410000000001</v>
      </c>
      <c r="K13" s="20">
        <v>122.79040000000001</v>
      </c>
      <c r="L13" s="20">
        <v>631.93050000000005</v>
      </c>
      <c r="M13" s="20">
        <v>680.34860000000003</v>
      </c>
      <c r="N13" s="20">
        <v>471.05439999999999</v>
      </c>
    </row>
    <row r="14" spans="2:14" x14ac:dyDescent="0.2">
      <c r="B14" s="20">
        <v>0.32003189999999998</v>
      </c>
      <c r="C14" s="20">
        <v>18.796530000000001</v>
      </c>
      <c r="D14" s="20">
        <v>18.542770000000001</v>
      </c>
      <c r="E14" s="20">
        <v>2.8843230000000002</v>
      </c>
      <c r="F14" s="20">
        <v>1.5555060000000001</v>
      </c>
      <c r="G14" s="20">
        <v>4.0902250000000002</v>
      </c>
      <c r="H14" s="20">
        <v>71282.929999999993</v>
      </c>
      <c r="I14" s="20">
        <v>11.44214</v>
      </c>
      <c r="J14" s="20">
        <v>22.073599999999999</v>
      </c>
      <c r="K14" s="20">
        <v>127.5099</v>
      </c>
      <c r="L14" s="20">
        <v>630.35940000000005</v>
      </c>
      <c r="M14" s="20">
        <v>679.1875</v>
      </c>
      <c r="N14" s="20">
        <v>473.43450000000001</v>
      </c>
    </row>
    <row r="15" spans="2:14" x14ac:dyDescent="0.2">
      <c r="B15" s="20">
        <v>0.33838240000000003</v>
      </c>
      <c r="C15" s="20">
        <v>19.338450000000002</v>
      </c>
      <c r="D15" s="20">
        <v>19.020659999999999</v>
      </c>
      <c r="E15" s="20">
        <v>2.9488509999999999</v>
      </c>
      <c r="F15" s="20">
        <v>1.5898620000000001</v>
      </c>
      <c r="G15" s="20">
        <v>4.0361469999999997</v>
      </c>
      <c r="H15" s="20">
        <v>72171.23</v>
      </c>
      <c r="I15" s="20">
        <v>11.462389999999999</v>
      </c>
      <c r="J15" s="20">
        <v>21.99746</v>
      </c>
      <c r="K15" s="20">
        <v>131.6842</v>
      </c>
      <c r="L15" s="20">
        <v>634.99180000000001</v>
      </c>
      <c r="M15" s="20">
        <v>680.13729999999998</v>
      </c>
      <c r="N15" s="20">
        <v>475.65300000000002</v>
      </c>
    </row>
    <row r="16" spans="2:14" x14ac:dyDescent="0.2">
      <c r="B16" s="20">
        <v>0.33171250000000002</v>
      </c>
      <c r="C16" s="20">
        <v>19.136649999999999</v>
      </c>
      <c r="D16" s="20">
        <v>18.851320000000001</v>
      </c>
      <c r="E16" s="20">
        <v>2.931263</v>
      </c>
      <c r="F16" s="20">
        <v>1.589594</v>
      </c>
      <c r="G16" s="20">
        <v>4.0536669999999999</v>
      </c>
      <c r="H16" s="20">
        <v>71840</v>
      </c>
      <c r="I16" s="20">
        <v>11.59402</v>
      </c>
      <c r="J16" s="20">
        <v>21.95018</v>
      </c>
      <c r="K16" s="20">
        <v>135.1662</v>
      </c>
      <c r="L16" s="20">
        <v>632.64729999999997</v>
      </c>
      <c r="M16" s="20">
        <v>679.66470000000004</v>
      </c>
      <c r="N16" s="20">
        <v>477.3331</v>
      </c>
    </row>
    <row r="17" spans="1:14" x14ac:dyDescent="0.2">
      <c r="B17" s="20">
        <v>0.32967380000000002</v>
      </c>
      <c r="C17" s="20">
        <v>18.877829999999999</v>
      </c>
      <c r="D17" s="20">
        <v>18.53905</v>
      </c>
      <c r="E17" s="20">
        <v>2.8900190000000001</v>
      </c>
      <c r="F17" s="20">
        <v>1.5488630000000001</v>
      </c>
      <c r="G17" s="20">
        <v>3.9899719999999999</v>
      </c>
      <c r="H17" s="20">
        <v>71574.3</v>
      </c>
      <c r="I17" s="20">
        <v>11.310499999999999</v>
      </c>
      <c r="J17" s="20">
        <v>21.920439999999999</v>
      </c>
      <c r="K17" s="20">
        <v>137.9605</v>
      </c>
      <c r="L17" s="20">
        <v>631.64689999999996</v>
      </c>
      <c r="M17" s="20">
        <v>679.00480000000005</v>
      </c>
      <c r="N17" s="20">
        <v>478.61660000000001</v>
      </c>
    </row>
    <row r="18" spans="1:14" x14ac:dyDescent="0.2">
      <c r="B18" s="20">
        <v>0.33034849999999999</v>
      </c>
      <c r="C18" s="20">
        <v>19.314789999999999</v>
      </c>
      <c r="D18" s="20">
        <v>19.031089999999999</v>
      </c>
      <c r="E18" s="20">
        <v>2.9642680000000001</v>
      </c>
      <c r="F18" s="20">
        <v>1.586263</v>
      </c>
      <c r="G18" s="20">
        <v>4.0617279999999996</v>
      </c>
      <c r="H18" s="20">
        <v>72149.820000000007</v>
      </c>
      <c r="I18" s="20">
        <v>11.614269999999999</v>
      </c>
      <c r="J18" s="20">
        <v>21.967269999999999</v>
      </c>
      <c r="K18" s="20">
        <v>140.40969999999999</v>
      </c>
      <c r="L18" s="20">
        <v>633.36210000000005</v>
      </c>
      <c r="M18" s="20">
        <v>681.86869999999999</v>
      </c>
      <c r="N18" s="20">
        <v>480.47629999999998</v>
      </c>
    </row>
    <row r="19" spans="1:14" x14ac:dyDescent="0.2">
      <c r="B19" s="20">
        <v>0.33876299999999998</v>
      </c>
      <c r="C19" s="20">
        <v>19.221720000000001</v>
      </c>
      <c r="D19" s="20">
        <v>18.9161</v>
      </c>
      <c r="E19" s="20">
        <v>2.9512299999999998</v>
      </c>
      <c r="F19" s="20">
        <v>1.5747340000000001</v>
      </c>
      <c r="G19" s="20">
        <v>4.03043</v>
      </c>
      <c r="H19" s="20">
        <v>72082.52</v>
      </c>
      <c r="I19" s="20">
        <v>11.57377</v>
      </c>
      <c r="J19" s="20">
        <v>22.013919999999999</v>
      </c>
      <c r="K19" s="20">
        <v>142.61269999999999</v>
      </c>
      <c r="L19" s="20">
        <v>632.4819</v>
      </c>
      <c r="M19" s="20">
        <v>680.68600000000004</v>
      </c>
      <c r="N19" s="20">
        <v>481.86279999999999</v>
      </c>
    </row>
    <row r="20" spans="1:14" x14ac:dyDescent="0.2">
      <c r="B20" s="20">
        <v>0.333063</v>
      </c>
      <c r="C20" s="20">
        <v>19.160799999999998</v>
      </c>
      <c r="D20" s="20">
        <v>18.845890000000001</v>
      </c>
      <c r="E20" s="20">
        <v>2.9397829999999998</v>
      </c>
      <c r="F20" s="20">
        <v>1.5629059999999999</v>
      </c>
      <c r="G20" s="20">
        <v>4.0251260000000002</v>
      </c>
      <c r="H20" s="20">
        <v>71928.27</v>
      </c>
      <c r="I20" s="20">
        <v>11.52314</v>
      </c>
      <c r="J20" s="20">
        <v>22.014009999999999</v>
      </c>
      <c r="K20" s="20">
        <v>144.37960000000001</v>
      </c>
      <c r="L20" s="20">
        <v>633.32740000000001</v>
      </c>
      <c r="M20" s="20">
        <v>680.16420000000005</v>
      </c>
      <c r="N20" s="20">
        <v>482.8655</v>
      </c>
    </row>
    <row r="21" spans="1:14" x14ac:dyDescent="0.2">
      <c r="B21" s="20">
        <v>0.33605210000000002</v>
      </c>
      <c r="C21" s="20">
        <v>19.07883</v>
      </c>
      <c r="D21" s="20">
        <v>18.477920000000001</v>
      </c>
      <c r="E21" s="20">
        <v>2.7639079999999998</v>
      </c>
      <c r="F21" s="20">
        <v>1.6450020000000001</v>
      </c>
      <c r="G21" s="20">
        <v>2.4780950000000002</v>
      </c>
      <c r="H21" s="20">
        <v>71705.61</v>
      </c>
      <c r="I21" s="20">
        <v>9.3258480000000006</v>
      </c>
      <c r="J21" s="20">
        <v>21.999289999999998</v>
      </c>
      <c r="K21" s="20">
        <v>145.66679999999999</v>
      </c>
      <c r="L21" s="20">
        <v>622.92859999999996</v>
      </c>
      <c r="M21" s="20">
        <v>670.66869999999994</v>
      </c>
      <c r="N21" s="20">
        <v>481.2457</v>
      </c>
    </row>
    <row r="22" spans="1:14" x14ac:dyDescent="0.2">
      <c r="A22" s="19" t="s">
        <v>30</v>
      </c>
      <c r="B22" s="20">
        <f>AVERAGE(B13:B21)</f>
        <v>0.33255225555555556</v>
      </c>
      <c r="C22" s="20">
        <f t="shared" ref="C22:N22" si="0">AVERAGE(C13:C21)</f>
        <v>19.114700000000003</v>
      </c>
      <c r="D22" s="20">
        <f t="shared" si="0"/>
        <v>18.775160000000003</v>
      </c>
      <c r="E22" s="20">
        <f t="shared" si="0"/>
        <v>2.9063669999999999</v>
      </c>
      <c r="F22" s="20">
        <f t="shared" si="0"/>
        <v>1.5784814444444444</v>
      </c>
      <c r="G22" s="20">
        <f t="shared" si="0"/>
        <v>3.855081444444445</v>
      </c>
      <c r="H22" s="20">
        <f t="shared" si="0"/>
        <v>71832.383333333331</v>
      </c>
      <c r="I22" s="20">
        <f t="shared" si="0"/>
        <v>11.218243111111109</v>
      </c>
      <c r="J22" s="20">
        <f t="shared" si="0"/>
        <v>22.015731111111112</v>
      </c>
      <c r="K22" s="20">
        <f t="shared" si="0"/>
        <v>136.46444444444444</v>
      </c>
      <c r="L22" s="20">
        <f t="shared" si="0"/>
        <v>631.51954444444448</v>
      </c>
      <c r="M22" s="20">
        <f t="shared" si="0"/>
        <v>679.08116666666672</v>
      </c>
      <c r="N22" s="20">
        <f t="shared" si="0"/>
        <v>478.06021111111113</v>
      </c>
    </row>
    <row r="24" spans="1:14" x14ac:dyDescent="0.2">
      <c r="B24" s="19" t="s">
        <v>32</v>
      </c>
      <c r="C24" s="19">
        <f>1-(N22-J22)/(L22-K22)</f>
        <v>7.8800561796050661E-2</v>
      </c>
    </row>
    <row r="25" spans="1:14" x14ac:dyDescent="0.2">
      <c r="B25" s="16" t="s">
        <v>35</v>
      </c>
      <c r="C25" s="16">
        <f>(L22-N22)/(L22-D25)</f>
        <v>0.58812151990287709</v>
      </c>
      <c r="D25" s="16">
        <f>L22*(E22/D22)^(0.4/1.4)</f>
        <v>370.58820943960438</v>
      </c>
    </row>
    <row r="26" spans="1:14" x14ac:dyDescent="0.2">
      <c r="B26" s="16" t="s">
        <v>37</v>
      </c>
      <c r="C26" s="16">
        <f>(D26-J22)/(K22-J22)</f>
        <v>0.41975964386853942</v>
      </c>
      <c r="D26" s="16">
        <f>J22*((C22/B22)^(0.4/1.4))</f>
        <v>70.056682261123669</v>
      </c>
    </row>
    <row r="27" spans="1:14" x14ac:dyDescent="0.2">
      <c r="B27" s="16" t="s">
        <v>38</v>
      </c>
      <c r="C27" s="16">
        <f>(K22-J22)/(L22-N22)</f>
        <v>0.74579180586387694</v>
      </c>
      <c r="D27" s="16"/>
    </row>
    <row r="28" spans="1:14" x14ac:dyDescent="0.2">
      <c r="B28" s="16" t="s">
        <v>43</v>
      </c>
      <c r="C28" s="16">
        <f>1.1025*(K22-J22)</f>
        <v>126.17970645</v>
      </c>
    </row>
    <row r="29" spans="1:14" x14ac:dyDescent="0.2">
      <c r="B29" s="16" t="s">
        <v>45</v>
      </c>
      <c r="C29" s="16">
        <f>1.07*(L22-N22)</f>
        <v>164.20148666666668</v>
      </c>
    </row>
    <row r="30" spans="1:14" x14ac:dyDescent="0.2">
      <c r="B30" s="16" t="s">
        <v>46</v>
      </c>
      <c r="C30" s="16">
        <f>1.005*(L22-K22)</f>
        <v>497.53037549999999</v>
      </c>
      <c r="D30" s="15">
        <f>1-(C31/C30)</f>
        <v>7.8800561796050661E-2</v>
      </c>
    </row>
    <row r="31" spans="1:14" x14ac:dyDescent="0.2">
      <c r="B31" s="16" t="s">
        <v>47</v>
      </c>
      <c r="C31" s="16">
        <f>1.005*(N22-J22)</f>
        <v>458.32470239999998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topLeftCell="B1" workbookViewId="0">
      <selection activeCell="C28" sqref="C28"/>
    </sheetView>
  </sheetViews>
  <sheetFormatPr defaultRowHeight="12.75" x14ac:dyDescent="0.2"/>
  <cols>
    <col min="1" max="1" width="9.140625" style="19"/>
    <col min="2" max="2" width="15.42578125" style="19" bestFit="1" customWidth="1"/>
    <col min="3" max="3" width="15.28515625" style="19" bestFit="1" customWidth="1"/>
    <col min="4" max="4" width="14.140625" style="19" bestFit="1" customWidth="1"/>
    <col min="5" max="5" width="14" style="19" bestFit="1" customWidth="1"/>
    <col min="6" max="6" width="14.7109375" style="19" bestFit="1" customWidth="1"/>
    <col min="7" max="9" width="9" style="19" bestFit="1" customWidth="1"/>
    <col min="10" max="10" width="9.85546875" style="19" bestFit="1" customWidth="1"/>
    <col min="11" max="11" width="15" style="19" bestFit="1" customWidth="1"/>
    <col min="12" max="12" width="13.85546875" style="19" bestFit="1" customWidth="1"/>
    <col min="13" max="13" width="13.7109375" style="19" bestFit="1" customWidth="1"/>
    <col min="14" max="14" width="9" style="19" bestFit="1" customWidth="1"/>
    <col min="15" max="16384" width="9.140625" style="19"/>
  </cols>
  <sheetData>
    <row r="1" spans="2:14" x14ac:dyDescent="0.2">
      <c r="B1" s="19" t="s">
        <v>29</v>
      </c>
      <c r="C1" s="19" t="s">
        <v>28</v>
      </c>
      <c r="D1" s="19" t="s">
        <v>27</v>
      </c>
      <c r="E1" s="19" t="s">
        <v>26</v>
      </c>
      <c r="F1" s="19" t="s">
        <v>25</v>
      </c>
      <c r="G1" s="19" t="s">
        <v>24</v>
      </c>
      <c r="H1" s="19" t="s">
        <v>15</v>
      </c>
      <c r="I1" s="19" t="s">
        <v>23</v>
      </c>
      <c r="J1" s="19" t="s">
        <v>22</v>
      </c>
      <c r="K1" s="19" t="s">
        <v>21</v>
      </c>
      <c r="L1" s="19" t="s">
        <v>20</v>
      </c>
      <c r="M1" s="19" t="s">
        <v>19</v>
      </c>
      <c r="N1" s="19" t="s">
        <v>18</v>
      </c>
    </row>
    <row r="2" spans="2:14" x14ac:dyDescent="0.2">
      <c r="B2" s="19" t="s">
        <v>17</v>
      </c>
      <c r="C2" s="19" t="s">
        <v>17</v>
      </c>
      <c r="D2" s="19" t="s">
        <v>17</v>
      </c>
      <c r="E2" s="19" t="s">
        <v>17</v>
      </c>
      <c r="F2" s="19" t="s">
        <v>17</v>
      </c>
      <c r="G2" s="19" t="s">
        <v>16</v>
      </c>
      <c r="H2" s="19" t="s">
        <v>15</v>
      </c>
      <c r="I2" s="19" t="s">
        <v>14</v>
      </c>
      <c r="J2" s="19" t="s">
        <v>13</v>
      </c>
      <c r="K2" s="19" t="s">
        <v>13</v>
      </c>
      <c r="L2" s="19" t="s">
        <v>13</v>
      </c>
      <c r="M2" s="19" t="s">
        <v>13</v>
      </c>
      <c r="N2" s="19" t="s">
        <v>13</v>
      </c>
    </row>
    <row r="3" spans="2:14" x14ac:dyDescent="0.2">
      <c r="B3" s="20">
        <v>-2.496191E-3</v>
      </c>
      <c r="C3" s="20">
        <v>0.68216089999999996</v>
      </c>
      <c r="D3" s="20">
        <v>0.32673950000000002</v>
      </c>
      <c r="E3" s="20">
        <v>7.4139360000000001E-2</v>
      </c>
      <c r="F3" s="20">
        <v>3.8255270000000001E-2</v>
      </c>
      <c r="G3" s="20">
        <v>3.7150880000000002</v>
      </c>
      <c r="H3" s="20">
        <v>14569.92</v>
      </c>
      <c r="I3" s="20">
        <v>0.8910669</v>
      </c>
      <c r="J3" s="20">
        <v>37.059429999999999</v>
      </c>
      <c r="K3" s="20">
        <v>79.522059999999996</v>
      </c>
      <c r="L3" s="20">
        <v>219.0127</v>
      </c>
      <c r="M3" s="20">
        <v>301.83179999999999</v>
      </c>
      <c r="N3" s="20">
        <v>209.88220000000001</v>
      </c>
    </row>
    <row r="4" spans="2:14" x14ac:dyDescent="0.2">
      <c r="B4" s="20">
        <v>-2.4949709999999999E-3</v>
      </c>
      <c r="C4" s="20">
        <v>1.5510060000000001</v>
      </c>
      <c r="D4" s="20">
        <v>1.2205379999999999</v>
      </c>
      <c r="E4" s="20">
        <v>0.2228869</v>
      </c>
      <c r="F4" s="20">
        <v>0.1367487</v>
      </c>
      <c r="G4" s="20">
        <v>3.7061649999999999</v>
      </c>
      <c r="H4" s="20">
        <v>21761.54</v>
      </c>
      <c r="I4" s="20">
        <v>1.5492410000000001</v>
      </c>
      <c r="J4" s="20">
        <v>35.056570000000001</v>
      </c>
      <c r="K4" s="20">
        <v>76.779600000000002</v>
      </c>
      <c r="L4" s="20">
        <v>421.80470000000003</v>
      </c>
      <c r="M4" s="20">
        <v>478.75110000000001</v>
      </c>
      <c r="N4" s="20">
        <v>257.97239999999999</v>
      </c>
    </row>
    <row r="5" spans="2:14" x14ac:dyDescent="0.2">
      <c r="B5" s="20">
        <v>-2.499851E-3</v>
      </c>
      <c r="C5" s="20">
        <v>4.7507359999999998</v>
      </c>
      <c r="D5" s="20">
        <v>4.5780159999999999</v>
      </c>
      <c r="E5" s="20">
        <v>0.72797940000000005</v>
      </c>
      <c r="F5" s="20">
        <v>0.41405059999999999</v>
      </c>
      <c r="G5" s="20">
        <v>3.8462260000000001</v>
      </c>
      <c r="H5" s="20">
        <v>38264.660000000003</v>
      </c>
      <c r="I5" s="20">
        <v>3.7769089999999998</v>
      </c>
      <c r="J5" s="20">
        <v>32.963090000000001</v>
      </c>
      <c r="K5" s="20">
        <v>81.686970000000002</v>
      </c>
      <c r="L5" s="20">
        <v>615.63570000000004</v>
      </c>
      <c r="M5" s="20">
        <v>839.91869999999994</v>
      </c>
      <c r="N5" s="20">
        <v>358.44400000000002</v>
      </c>
    </row>
    <row r="6" spans="2:14" x14ac:dyDescent="0.2">
      <c r="B6" s="20">
        <v>0.15207979999999999</v>
      </c>
      <c r="C6" s="20">
        <v>12.96509</v>
      </c>
      <c r="D6" s="20">
        <v>12.92855</v>
      </c>
      <c r="E6" s="20">
        <v>2.2367750000000002</v>
      </c>
      <c r="F6" s="20">
        <v>1.0859669999999999</v>
      </c>
      <c r="G6" s="20">
        <v>3.684088</v>
      </c>
      <c r="H6" s="20">
        <v>60360.78</v>
      </c>
      <c r="I6" s="20">
        <v>8.2727459999999997</v>
      </c>
      <c r="J6" s="20">
        <v>30.611640000000001</v>
      </c>
      <c r="K6" s="20">
        <v>98.965680000000006</v>
      </c>
      <c r="L6" s="20">
        <v>708.6431</v>
      </c>
      <c r="M6" s="20">
        <v>915.68589999999995</v>
      </c>
      <c r="N6" s="20">
        <v>437.71159999999998</v>
      </c>
    </row>
    <row r="7" spans="2:14" x14ac:dyDescent="0.2">
      <c r="B7" s="20">
        <v>0.29254730000000001</v>
      </c>
      <c r="C7" s="20">
        <v>17.405670000000001</v>
      </c>
      <c r="D7" s="20">
        <v>17.057400000000001</v>
      </c>
      <c r="E7" s="20">
        <v>2.7586810000000002</v>
      </c>
      <c r="F7" s="20">
        <v>1.4145099999999999</v>
      </c>
      <c r="G7" s="20">
        <v>3.735725</v>
      </c>
      <c r="H7" s="20">
        <v>69170.45</v>
      </c>
      <c r="I7" s="20">
        <v>10.22702</v>
      </c>
      <c r="J7" s="20">
        <v>27.570319999999999</v>
      </c>
      <c r="K7" s="20">
        <v>112.111</v>
      </c>
      <c r="L7" s="20">
        <v>654.00519999999995</v>
      </c>
      <c r="M7" s="20">
        <v>788.58849999999995</v>
      </c>
      <c r="N7" s="20">
        <v>467.25830000000002</v>
      </c>
    </row>
    <row r="8" spans="2:14" x14ac:dyDescent="0.2">
      <c r="B8" s="20">
        <v>0.29575230000000002</v>
      </c>
      <c r="C8" s="20">
        <v>17.126850000000001</v>
      </c>
      <c r="D8" s="20">
        <v>16.82151</v>
      </c>
      <c r="E8" s="20">
        <v>2.615818</v>
      </c>
      <c r="F8" s="20">
        <v>1.405159</v>
      </c>
      <c r="G8" s="20">
        <v>3.9267110000000001</v>
      </c>
      <c r="H8" s="20">
        <v>68729.87</v>
      </c>
      <c r="I8" s="20">
        <v>10.267519999999999</v>
      </c>
      <c r="J8" s="20">
        <v>25.219830000000002</v>
      </c>
      <c r="K8" s="20">
        <v>101.3073</v>
      </c>
      <c r="L8" s="20">
        <v>625.54349999999999</v>
      </c>
      <c r="M8" s="20">
        <v>716.37710000000004</v>
      </c>
      <c r="N8" s="20">
        <v>476.31970000000001</v>
      </c>
    </row>
    <row r="9" spans="2:14" x14ac:dyDescent="0.2">
      <c r="B9" s="20">
        <v>0.30854189999999998</v>
      </c>
      <c r="C9" s="20">
        <v>18.191089999999999</v>
      </c>
      <c r="D9" s="20">
        <v>17.924720000000001</v>
      </c>
      <c r="E9" s="20">
        <v>2.7869229999999998</v>
      </c>
      <c r="F9" s="20">
        <v>1.509447</v>
      </c>
      <c r="G9" s="20">
        <v>4.0105409999999999</v>
      </c>
      <c r="H9" s="20">
        <v>70179.28</v>
      </c>
      <c r="I9" s="20">
        <v>11.0472</v>
      </c>
      <c r="J9" s="20">
        <v>23.874590000000001</v>
      </c>
      <c r="K9" s="20">
        <v>109.5102</v>
      </c>
      <c r="L9" s="20">
        <v>628.68349999999998</v>
      </c>
      <c r="M9" s="20">
        <v>695.83849999999995</v>
      </c>
      <c r="N9" s="20">
        <v>479.9144</v>
      </c>
    </row>
    <row r="10" spans="2:14" x14ac:dyDescent="0.2">
      <c r="B10" s="20">
        <v>0.3219611</v>
      </c>
      <c r="C10" s="20">
        <v>18.740559999999999</v>
      </c>
      <c r="D10" s="20">
        <v>18.449770000000001</v>
      </c>
      <c r="E10" s="20">
        <v>2.8821500000000002</v>
      </c>
      <c r="F10" s="20">
        <v>1.5515810000000001</v>
      </c>
      <c r="G10" s="20">
        <v>4.0793470000000003</v>
      </c>
      <c r="H10" s="20">
        <v>71228.73</v>
      </c>
      <c r="I10" s="20">
        <v>11.34085</v>
      </c>
      <c r="J10" s="20">
        <v>23.178799999999999</v>
      </c>
      <c r="K10" s="20">
        <v>116.8977</v>
      </c>
      <c r="L10" s="20">
        <v>630.33789999999999</v>
      </c>
      <c r="M10" s="20">
        <v>686.46500000000003</v>
      </c>
      <c r="N10" s="20">
        <v>480.94990000000001</v>
      </c>
    </row>
    <row r="11" spans="2:14" x14ac:dyDescent="0.2">
      <c r="B11" s="20">
        <v>0.32259680000000002</v>
      </c>
      <c r="C11" s="20">
        <v>18.425509999999999</v>
      </c>
      <c r="D11" s="20">
        <v>18.093399999999999</v>
      </c>
      <c r="E11" s="20">
        <v>2.827099</v>
      </c>
      <c r="F11" s="20">
        <v>1.508483</v>
      </c>
      <c r="G11" s="20">
        <v>3.9339379999999999</v>
      </c>
      <c r="H11" s="20">
        <v>70905.52</v>
      </c>
      <c r="I11" s="20">
        <v>11.0067</v>
      </c>
      <c r="J11" s="20">
        <v>22.70617</v>
      </c>
      <c r="K11" s="20">
        <v>122.9936</v>
      </c>
      <c r="L11" s="20">
        <v>625.79319999999996</v>
      </c>
      <c r="M11" s="20">
        <v>678.68079999999998</v>
      </c>
      <c r="N11" s="20">
        <v>480.44170000000003</v>
      </c>
    </row>
    <row r="12" spans="2:14" x14ac:dyDescent="0.2">
      <c r="B12" s="20">
        <v>0.32708520000000002</v>
      </c>
      <c r="C12" s="20">
        <v>18.990780000000001</v>
      </c>
      <c r="D12" s="20">
        <v>18.707319999999999</v>
      </c>
      <c r="E12" s="20">
        <v>2.9207529999999999</v>
      </c>
      <c r="F12" s="20">
        <v>1.578379</v>
      </c>
      <c r="G12" s="20">
        <v>4.0689399999999996</v>
      </c>
      <c r="H12" s="20">
        <v>71595.210000000006</v>
      </c>
      <c r="I12" s="20">
        <v>11.573740000000001</v>
      </c>
      <c r="J12" s="20">
        <v>22.40634</v>
      </c>
      <c r="K12" s="20">
        <v>127.9863</v>
      </c>
      <c r="L12" s="20">
        <v>630.50800000000004</v>
      </c>
      <c r="M12" s="20">
        <v>680.18020000000001</v>
      </c>
      <c r="N12" s="20">
        <v>480.774</v>
      </c>
    </row>
    <row r="13" spans="2:14" x14ac:dyDescent="0.2">
      <c r="B13" s="20">
        <v>0.33684799999999998</v>
      </c>
      <c r="C13" s="20">
        <v>19.25545</v>
      </c>
      <c r="D13" s="20">
        <v>18.93967</v>
      </c>
      <c r="E13" s="20">
        <v>2.9728829999999999</v>
      </c>
      <c r="F13" s="20">
        <v>1.5910740000000001</v>
      </c>
      <c r="G13" s="20">
        <v>4.063987</v>
      </c>
      <c r="H13" s="20">
        <v>71971.89</v>
      </c>
      <c r="I13" s="20">
        <v>11.56362</v>
      </c>
      <c r="J13" s="20">
        <v>22.21575</v>
      </c>
      <c r="K13" s="20">
        <v>132.34469999999999</v>
      </c>
      <c r="L13" s="20">
        <v>630.40750000000003</v>
      </c>
      <c r="M13" s="20">
        <v>680.28809999999999</v>
      </c>
      <c r="N13" s="20">
        <v>481.12729999999999</v>
      </c>
    </row>
    <row r="14" spans="2:14" x14ac:dyDescent="0.2">
      <c r="B14" s="20">
        <v>0.33523629999999999</v>
      </c>
      <c r="C14" s="20">
        <v>19.303450000000002</v>
      </c>
      <c r="D14" s="20">
        <v>18.979140000000001</v>
      </c>
      <c r="E14" s="20">
        <v>2.9722430000000002</v>
      </c>
      <c r="F14" s="20">
        <v>1.5914699999999999</v>
      </c>
      <c r="G14" s="20">
        <v>4.0743320000000001</v>
      </c>
      <c r="H14" s="20">
        <v>72001.97</v>
      </c>
      <c r="I14" s="20">
        <v>11.624370000000001</v>
      </c>
      <c r="J14" s="20">
        <v>22.128550000000001</v>
      </c>
      <c r="K14" s="20">
        <v>136.03370000000001</v>
      </c>
      <c r="L14" s="20">
        <v>631.31539999999995</v>
      </c>
      <c r="M14" s="20">
        <v>680.29830000000004</v>
      </c>
      <c r="N14" s="20">
        <v>481.65539999999999</v>
      </c>
    </row>
    <row r="15" spans="2:14" x14ac:dyDescent="0.2">
      <c r="B15" s="20">
        <v>0.33908549999999998</v>
      </c>
      <c r="C15" s="20">
        <v>19.544699999999999</v>
      </c>
      <c r="D15" s="20">
        <v>19.31654</v>
      </c>
      <c r="E15" s="20">
        <v>3.0419360000000002</v>
      </c>
      <c r="F15" s="20">
        <v>1.633885</v>
      </c>
      <c r="G15" s="20">
        <v>4.2039859999999996</v>
      </c>
      <c r="H15" s="20">
        <v>72547.06</v>
      </c>
      <c r="I15" s="20">
        <v>12.15091</v>
      </c>
      <c r="J15" s="20">
        <v>22.037379999999999</v>
      </c>
      <c r="K15" s="20">
        <v>139.18549999999999</v>
      </c>
      <c r="L15" s="20">
        <v>634.01</v>
      </c>
      <c r="M15" s="20">
        <v>683.14589999999998</v>
      </c>
      <c r="N15" s="20">
        <v>482.88240000000002</v>
      </c>
    </row>
    <row r="16" spans="2:14" x14ac:dyDescent="0.2">
      <c r="B16" s="20">
        <v>0.3567882</v>
      </c>
      <c r="C16" s="20">
        <v>20.389939999999999</v>
      </c>
      <c r="D16" s="20">
        <v>20.105049999999999</v>
      </c>
      <c r="E16" s="20">
        <v>3.1653020000000001</v>
      </c>
      <c r="F16" s="20">
        <v>1.6912510000000001</v>
      </c>
      <c r="G16" s="20">
        <v>4.2406940000000004</v>
      </c>
      <c r="H16" s="20">
        <v>73567.199999999997</v>
      </c>
      <c r="I16" s="20">
        <v>12.50531</v>
      </c>
      <c r="J16" s="20">
        <v>22.01568</v>
      </c>
      <c r="K16" s="20">
        <v>142.40979999999999</v>
      </c>
      <c r="L16" s="20">
        <v>639.58619999999996</v>
      </c>
      <c r="M16" s="20">
        <v>685.7731</v>
      </c>
      <c r="N16" s="20">
        <v>485.09859999999998</v>
      </c>
    </row>
    <row r="17" spans="1:14" x14ac:dyDescent="0.2">
      <c r="B17" s="20">
        <v>0.39217160000000001</v>
      </c>
      <c r="C17" s="20">
        <v>21.873570000000001</v>
      </c>
      <c r="D17" s="20">
        <v>21.639610000000001</v>
      </c>
      <c r="E17" s="20">
        <v>3.4628269999999999</v>
      </c>
      <c r="F17" s="20">
        <v>1.830616</v>
      </c>
      <c r="G17" s="20">
        <v>4.4246540000000003</v>
      </c>
      <c r="H17" s="20">
        <v>75577.2</v>
      </c>
      <c r="I17" s="20">
        <v>13.47739</v>
      </c>
      <c r="J17" s="20">
        <v>21.947929999999999</v>
      </c>
      <c r="K17" s="20">
        <v>146.28309999999999</v>
      </c>
      <c r="L17" s="20">
        <v>648.84410000000003</v>
      </c>
      <c r="M17" s="20">
        <v>690.45209999999997</v>
      </c>
      <c r="N17" s="20">
        <v>488.84769999999997</v>
      </c>
    </row>
    <row r="18" spans="1:14" x14ac:dyDescent="0.2">
      <c r="B18" s="20">
        <v>0.4067096</v>
      </c>
      <c r="C18" s="20">
        <v>22.129709999999999</v>
      </c>
      <c r="D18" s="20">
        <v>21.818290000000001</v>
      </c>
      <c r="E18" s="20">
        <v>3.4811839999999998</v>
      </c>
      <c r="F18" s="20">
        <v>1.850447</v>
      </c>
      <c r="G18" s="20">
        <v>4.3754150000000003</v>
      </c>
      <c r="H18" s="20">
        <v>75899.42</v>
      </c>
      <c r="I18" s="20">
        <v>13.43688</v>
      </c>
      <c r="J18" s="20">
        <v>21.84094</v>
      </c>
      <c r="K18" s="20">
        <v>150.44040000000001</v>
      </c>
      <c r="L18" s="20">
        <v>654.72749999999996</v>
      </c>
      <c r="M18" s="20">
        <v>688.99770000000001</v>
      </c>
      <c r="N18" s="20">
        <v>491.67849999999999</v>
      </c>
    </row>
    <row r="19" spans="1:14" x14ac:dyDescent="0.2">
      <c r="B19" s="20">
        <v>0.40361799999999998</v>
      </c>
      <c r="C19" s="20">
        <v>21.942240000000002</v>
      </c>
      <c r="D19" s="20">
        <v>21.593309999999999</v>
      </c>
      <c r="E19" s="20">
        <v>3.4428179999999999</v>
      </c>
      <c r="F19" s="20">
        <v>1.8248629999999999</v>
      </c>
      <c r="G19" s="20">
        <v>4.3351069999999998</v>
      </c>
      <c r="H19" s="20">
        <v>75721.899999999994</v>
      </c>
      <c r="I19" s="20">
        <v>13.33563</v>
      </c>
      <c r="J19" s="20">
        <v>21.763030000000001</v>
      </c>
      <c r="K19" s="20">
        <v>153.7319</v>
      </c>
      <c r="L19" s="20">
        <v>654.60329999999999</v>
      </c>
      <c r="M19" s="20">
        <v>687.25919999999996</v>
      </c>
      <c r="N19" s="20">
        <v>493.52730000000003</v>
      </c>
    </row>
    <row r="20" spans="1:14" x14ac:dyDescent="0.2">
      <c r="B20" s="20">
        <v>0.38350450000000003</v>
      </c>
      <c r="C20" s="20">
        <v>21.276350000000001</v>
      </c>
      <c r="D20" s="20">
        <v>20.953769999999999</v>
      </c>
      <c r="E20" s="20">
        <v>3.314543</v>
      </c>
      <c r="F20" s="20">
        <v>1.7667470000000001</v>
      </c>
      <c r="G20" s="20">
        <v>4.281002</v>
      </c>
      <c r="H20" s="20">
        <v>74835.7</v>
      </c>
      <c r="I20" s="20">
        <v>13.041980000000001</v>
      </c>
      <c r="J20" s="20">
        <v>21.812519999999999</v>
      </c>
      <c r="K20" s="20">
        <v>155.92060000000001</v>
      </c>
      <c r="L20" s="20">
        <v>647.97490000000005</v>
      </c>
      <c r="M20" s="20">
        <v>684.38</v>
      </c>
      <c r="N20" s="20">
        <v>494.41989999999998</v>
      </c>
    </row>
    <row r="21" spans="1:14" x14ac:dyDescent="0.2">
      <c r="B21" s="20">
        <v>0.38524059999999999</v>
      </c>
      <c r="C21" s="20">
        <v>21.267320000000002</v>
      </c>
      <c r="D21" s="20">
        <v>20.964020000000001</v>
      </c>
      <c r="E21" s="20">
        <v>3.3291309999999998</v>
      </c>
      <c r="F21" s="20">
        <v>1.7584379999999999</v>
      </c>
      <c r="G21" s="20">
        <v>4.2816879999999999</v>
      </c>
      <c r="H21" s="20">
        <v>74812.3</v>
      </c>
      <c r="I21" s="20">
        <v>13.041980000000001</v>
      </c>
      <c r="J21" s="20">
        <v>21.81645</v>
      </c>
      <c r="K21" s="20">
        <v>157.4511</v>
      </c>
      <c r="L21" s="20">
        <v>645.08749999999998</v>
      </c>
      <c r="M21" s="20">
        <v>684.13840000000005</v>
      </c>
      <c r="N21" s="20">
        <v>495.22910000000002</v>
      </c>
    </row>
    <row r="22" spans="1:14" x14ac:dyDescent="0.2">
      <c r="B22" s="20">
        <v>0.37981999999999999</v>
      </c>
      <c r="C22" s="20">
        <v>21.088640000000002</v>
      </c>
      <c r="D22" s="20">
        <v>20.791689999999999</v>
      </c>
      <c r="E22" s="20">
        <v>3.3035350000000001</v>
      </c>
      <c r="F22" s="20">
        <v>1.7407109999999999</v>
      </c>
      <c r="G22" s="20">
        <v>4.2645980000000003</v>
      </c>
      <c r="H22" s="20">
        <v>74546.84</v>
      </c>
      <c r="I22" s="20">
        <v>12.849589999999999</v>
      </c>
      <c r="J22" s="20">
        <v>21.71341</v>
      </c>
      <c r="K22" s="20">
        <v>158.6404</v>
      </c>
      <c r="L22" s="20">
        <v>641.08669999999995</v>
      </c>
      <c r="M22" s="20">
        <v>683.40459999999996</v>
      </c>
      <c r="N22" s="20">
        <v>495.60750000000002</v>
      </c>
    </row>
    <row r="23" spans="1:14" x14ac:dyDescent="0.2">
      <c r="B23" s="20">
        <v>0.38389250000000003</v>
      </c>
      <c r="C23" s="20">
        <v>21.240189999999998</v>
      </c>
      <c r="D23" s="20">
        <v>20.95768</v>
      </c>
      <c r="E23" s="20">
        <v>3.3371620000000002</v>
      </c>
      <c r="F23" s="20">
        <v>1.7706329999999999</v>
      </c>
      <c r="G23" s="20">
        <v>4.2909870000000003</v>
      </c>
      <c r="H23" s="20">
        <v>74724.149999999994</v>
      </c>
      <c r="I23" s="20">
        <v>13.14324</v>
      </c>
      <c r="J23" s="20">
        <v>21.51559</v>
      </c>
      <c r="K23" s="20">
        <v>159.6713</v>
      </c>
      <c r="L23" s="20">
        <v>641.38670000000002</v>
      </c>
      <c r="M23" s="20">
        <v>684.41769999999997</v>
      </c>
      <c r="N23" s="20">
        <v>496.12029999999999</v>
      </c>
    </row>
    <row r="24" spans="1:14" x14ac:dyDescent="0.2">
      <c r="B24" s="20">
        <v>0.31153350000000002</v>
      </c>
      <c r="C24" s="20">
        <v>15.0585</v>
      </c>
      <c r="D24" s="20">
        <v>14.415660000000001</v>
      </c>
      <c r="E24" s="20">
        <v>2.3251050000000002</v>
      </c>
      <c r="F24" s="20">
        <v>1.2032670000000001</v>
      </c>
      <c r="G24" s="20">
        <v>1.079318</v>
      </c>
      <c r="H24" s="20">
        <v>66709.13</v>
      </c>
      <c r="I24" s="20">
        <v>6.9969010000000003</v>
      </c>
      <c r="J24" s="20">
        <v>21.381530000000001</v>
      </c>
      <c r="K24" s="20">
        <v>159.15819999999999</v>
      </c>
      <c r="L24" s="20">
        <v>595.70630000000006</v>
      </c>
      <c r="M24" s="20">
        <v>636.90369999999996</v>
      </c>
      <c r="N24" s="20">
        <v>486.16629999999998</v>
      </c>
    </row>
    <row r="25" spans="1:14" x14ac:dyDescent="0.2">
      <c r="B25" s="20">
        <v>4.0547859999999998E-2</v>
      </c>
      <c r="C25" s="20">
        <v>3.1717279999999999</v>
      </c>
      <c r="D25" s="20">
        <v>2.6856789999999999</v>
      </c>
      <c r="E25" s="20">
        <v>0.57013309999999995</v>
      </c>
      <c r="F25" s="20">
        <v>0.191327</v>
      </c>
      <c r="G25" s="20">
        <v>4.8768859999999997E-2</v>
      </c>
      <c r="H25" s="20">
        <v>35482.43</v>
      </c>
      <c r="I25" s="20">
        <v>2.0859070000000002</v>
      </c>
      <c r="J25" s="20">
        <v>21.387060000000002</v>
      </c>
      <c r="K25" s="20">
        <v>152.37450000000001</v>
      </c>
      <c r="L25" s="20">
        <v>446.41039999999998</v>
      </c>
      <c r="M25" s="20">
        <v>488.35520000000002</v>
      </c>
      <c r="N25" s="20">
        <v>455.94409999999999</v>
      </c>
    </row>
    <row r="26" spans="1:14" x14ac:dyDescent="0.2">
      <c r="A26" s="19" t="s">
        <v>30</v>
      </c>
      <c r="B26" s="20">
        <f>AVERAGE(B17:B23)</f>
        <v>0.39070811428571428</v>
      </c>
      <c r="C26" s="20">
        <f t="shared" ref="C26:N26" si="0">AVERAGE(C17:C23)</f>
        <v>21.545431428571426</v>
      </c>
      <c r="D26" s="20">
        <f t="shared" si="0"/>
        <v>21.245481428571427</v>
      </c>
      <c r="E26" s="20">
        <f t="shared" si="0"/>
        <v>3.3815999999999997</v>
      </c>
      <c r="F26" s="20">
        <f t="shared" si="0"/>
        <v>1.7917792857142856</v>
      </c>
      <c r="G26" s="20">
        <f t="shared" si="0"/>
        <v>4.3219215714285717</v>
      </c>
      <c r="H26" s="20">
        <f t="shared" si="0"/>
        <v>75159.644285714283</v>
      </c>
      <c r="I26" s="20">
        <f t="shared" si="0"/>
        <v>13.189527142857143</v>
      </c>
      <c r="J26" s="20">
        <f t="shared" si="0"/>
        <v>21.772838571428572</v>
      </c>
      <c r="K26" s="20">
        <f t="shared" si="0"/>
        <v>154.59125714285713</v>
      </c>
      <c r="L26" s="20">
        <f t="shared" si="0"/>
        <v>647.67295714285706</v>
      </c>
      <c r="M26" s="20">
        <f t="shared" si="0"/>
        <v>686.14995714285703</v>
      </c>
      <c r="N26" s="20">
        <f t="shared" si="0"/>
        <v>493.63290000000001</v>
      </c>
    </row>
    <row r="28" spans="1:14" x14ac:dyDescent="0.2">
      <c r="B28" s="19" t="s">
        <v>31</v>
      </c>
      <c r="C28" s="19">
        <f>1-(N26-J26)/(L26-K26)</f>
        <v>4.3038787631803244E-2</v>
      </c>
    </row>
    <row r="29" spans="1:14" x14ac:dyDescent="0.2">
      <c r="B29" s="16" t="s">
        <v>35</v>
      </c>
      <c r="C29" s="16">
        <f>(L26-N26)/(L26-D29)</f>
        <v>0.58222607764667478</v>
      </c>
      <c r="D29" s="16">
        <f>L26*(E26/D26)^(0.4/1.4)</f>
        <v>383.10209187780686</v>
      </c>
    </row>
    <row r="30" spans="1:14" x14ac:dyDescent="0.2">
      <c r="B30" s="16" t="s">
        <v>37</v>
      </c>
      <c r="C30" s="16">
        <f>(D30-J26)/(K26-J26)</f>
        <v>0.35157099016902044</v>
      </c>
      <c r="D30" s="16">
        <f>J26*((C26/B26)^(0.4/1.4))</f>
        <v>68.467941501269124</v>
      </c>
    </row>
    <row r="31" spans="1:14" x14ac:dyDescent="0.2">
      <c r="B31" s="16" t="s">
        <v>38</v>
      </c>
      <c r="C31" s="16">
        <f>(K26-J26)/(L26-N26)</f>
        <v>0.86223298689283467</v>
      </c>
      <c r="D31" s="16"/>
    </row>
    <row r="32" spans="1:14" x14ac:dyDescent="0.2">
      <c r="B32" s="16" t="s">
        <v>43</v>
      </c>
      <c r="C32" s="16">
        <f>1.1025*(K26-J26)</f>
        <v>146.43230647499999</v>
      </c>
    </row>
    <row r="33" spans="2:4" x14ac:dyDescent="0.2">
      <c r="B33" s="16" t="s">
        <v>45</v>
      </c>
      <c r="C33" s="16">
        <f>1.07*(L26-N26)</f>
        <v>164.82286114285705</v>
      </c>
    </row>
    <row r="34" spans="2:4" x14ac:dyDescent="0.2">
      <c r="B34" s="16" t="s">
        <v>46</v>
      </c>
      <c r="C34" s="16">
        <f>1.005*(L26-K26)</f>
        <v>495.54710849999992</v>
      </c>
      <c r="D34" s="15">
        <f>1-(C35/C34)</f>
        <v>4.3038787631803244E-2</v>
      </c>
    </row>
    <row r="35" spans="2:4" x14ac:dyDescent="0.2">
      <c r="B35" s="16" t="s">
        <v>47</v>
      </c>
      <c r="C35" s="16">
        <f>1.005*(N26-J26)</f>
        <v>474.21936173571424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6"/>
  <sheetViews>
    <sheetView workbookViewId="0">
      <selection activeCell="F30" sqref="F30"/>
    </sheetView>
  </sheetViews>
  <sheetFormatPr defaultRowHeight="12.75" x14ac:dyDescent="0.2"/>
  <cols>
    <col min="1" max="1" width="9.140625" style="19"/>
    <col min="2" max="2" width="15.42578125" style="19" bestFit="1" customWidth="1"/>
    <col min="3" max="3" width="15.28515625" style="19" bestFit="1" customWidth="1"/>
    <col min="4" max="4" width="14.140625" style="19" bestFit="1" customWidth="1"/>
    <col min="5" max="5" width="14" style="19" bestFit="1" customWidth="1"/>
    <col min="6" max="6" width="14.7109375" style="19" bestFit="1" customWidth="1"/>
    <col min="7" max="9" width="9" style="19" bestFit="1" customWidth="1"/>
    <col min="10" max="10" width="9.85546875" style="19" bestFit="1" customWidth="1"/>
    <col min="11" max="11" width="15" style="19" bestFit="1" customWidth="1"/>
    <col min="12" max="12" width="13.85546875" style="19" bestFit="1" customWidth="1"/>
    <col min="13" max="13" width="13.7109375" style="19" bestFit="1" customWidth="1"/>
    <col min="14" max="14" width="9" style="19" bestFit="1" customWidth="1"/>
    <col min="15" max="16384" width="9.140625" style="19"/>
  </cols>
  <sheetData>
    <row r="1" spans="2:14" x14ac:dyDescent="0.2">
      <c r="B1" s="19" t="s">
        <v>29</v>
      </c>
      <c r="C1" s="19" t="s">
        <v>28</v>
      </c>
      <c r="D1" s="19" t="s">
        <v>27</v>
      </c>
      <c r="E1" s="19" t="s">
        <v>26</v>
      </c>
      <c r="F1" s="19" t="s">
        <v>25</v>
      </c>
      <c r="G1" s="19" t="s">
        <v>24</v>
      </c>
      <c r="H1" s="19" t="s">
        <v>15</v>
      </c>
      <c r="I1" s="19" t="s">
        <v>23</v>
      </c>
      <c r="J1" s="19" t="s">
        <v>22</v>
      </c>
      <c r="K1" s="19" t="s">
        <v>21</v>
      </c>
      <c r="L1" s="19" t="s">
        <v>20</v>
      </c>
      <c r="M1" s="19" t="s">
        <v>19</v>
      </c>
      <c r="N1" s="19" t="s">
        <v>18</v>
      </c>
    </row>
    <row r="2" spans="2:14" x14ac:dyDescent="0.2">
      <c r="B2" s="19" t="s">
        <v>17</v>
      </c>
      <c r="C2" s="19" t="s">
        <v>17</v>
      </c>
      <c r="D2" s="19" t="s">
        <v>17</v>
      </c>
      <c r="E2" s="19" t="s">
        <v>17</v>
      </c>
      <c r="F2" s="19" t="s">
        <v>17</v>
      </c>
      <c r="G2" s="19" t="s">
        <v>16</v>
      </c>
      <c r="H2" s="19" t="s">
        <v>15</v>
      </c>
      <c r="I2" s="19" t="s">
        <v>14</v>
      </c>
      <c r="J2" s="19" t="s">
        <v>13</v>
      </c>
      <c r="K2" s="19" t="s">
        <v>13</v>
      </c>
      <c r="L2" s="19" t="s">
        <v>13</v>
      </c>
      <c r="M2" s="19" t="s">
        <v>13</v>
      </c>
      <c r="N2" s="19" t="s">
        <v>13</v>
      </c>
    </row>
    <row r="3" spans="2:14" x14ac:dyDescent="0.2">
      <c r="B3" s="20">
        <v>-2.50717E-3</v>
      </c>
      <c r="C3" s="20">
        <v>0.6449568</v>
      </c>
      <c r="D3" s="20">
        <v>0.26145160000000001</v>
      </c>
      <c r="E3" s="20">
        <v>6.5847520000000007E-2</v>
      </c>
      <c r="F3" s="20">
        <v>3.3035519999999999E-2</v>
      </c>
      <c r="G3" s="20">
        <v>3.9155600000000002</v>
      </c>
      <c r="H3" s="20">
        <v>13771.04</v>
      </c>
      <c r="I3" s="20">
        <v>0.97206210000000004</v>
      </c>
      <c r="J3" s="20">
        <v>35.060780000000001</v>
      </c>
      <c r="K3" s="20">
        <v>69.77122</v>
      </c>
      <c r="L3" s="20">
        <v>163.22739999999999</v>
      </c>
      <c r="M3" s="20">
        <v>224.37389999999999</v>
      </c>
      <c r="N3" s="20">
        <v>193.00020000000001</v>
      </c>
    </row>
    <row r="4" spans="2:14" x14ac:dyDescent="0.2">
      <c r="B4" s="20">
        <v>-2.50717E-3</v>
      </c>
      <c r="C4" s="20">
        <v>1.3098080000000001</v>
      </c>
      <c r="D4" s="20">
        <v>0.95845579999999997</v>
      </c>
      <c r="E4" s="20">
        <v>0.1606718</v>
      </c>
      <c r="F4" s="20">
        <v>0.1073412</v>
      </c>
      <c r="G4" s="20">
        <v>3.784951</v>
      </c>
      <c r="H4" s="20">
        <v>20249.990000000002</v>
      </c>
      <c r="I4" s="20">
        <v>1.48847</v>
      </c>
      <c r="J4" s="20">
        <v>34.563409999999998</v>
      </c>
      <c r="K4" s="20">
        <v>69.848780000000005</v>
      </c>
      <c r="L4" s="20">
        <v>349.88069999999999</v>
      </c>
      <c r="M4" s="20">
        <v>368.02370000000002</v>
      </c>
      <c r="N4" s="20">
        <v>230.86089999999999</v>
      </c>
    </row>
    <row r="5" spans="2:14" x14ac:dyDescent="0.2">
      <c r="B5" s="20">
        <v>-2.5083900000000001E-3</v>
      </c>
      <c r="C5" s="20">
        <v>3.509941</v>
      </c>
      <c r="D5" s="20">
        <v>3.25474</v>
      </c>
      <c r="E5" s="20">
        <v>0.56746649999999998</v>
      </c>
      <c r="F5" s="20">
        <v>0.33828000000000003</v>
      </c>
      <c r="G5" s="20">
        <v>4.0078740000000002</v>
      </c>
      <c r="H5" s="20">
        <v>33592.589999999997</v>
      </c>
      <c r="I5" s="20">
        <v>3.149076</v>
      </c>
      <c r="J5" s="20">
        <v>33.765520000000002</v>
      </c>
      <c r="K5" s="20">
        <v>69.303809999999999</v>
      </c>
      <c r="L5" s="20">
        <v>548.60829999999999</v>
      </c>
      <c r="M5" s="20">
        <v>700.32929999999999</v>
      </c>
      <c r="N5" s="20">
        <v>318.63979999999998</v>
      </c>
    </row>
    <row r="6" spans="2:14" x14ac:dyDescent="0.2">
      <c r="B6" s="20">
        <v>0.1202368</v>
      </c>
      <c r="C6" s="20">
        <v>13.57474</v>
      </c>
      <c r="D6" s="20">
        <v>13.730180000000001</v>
      </c>
      <c r="E6" s="20">
        <v>2.3123879999999999</v>
      </c>
      <c r="F6" s="20">
        <v>1.2481629999999999</v>
      </c>
      <c r="G6" s="20">
        <v>4.3474969999999997</v>
      </c>
      <c r="H6" s="20">
        <v>59605.02</v>
      </c>
      <c r="I6" s="20">
        <v>9.4269770000000008</v>
      </c>
      <c r="J6" s="20">
        <v>31.941859999999998</v>
      </c>
      <c r="K6" s="20">
        <v>93.261679999999998</v>
      </c>
      <c r="L6" s="20">
        <v>722.00779999999997</v>
      </c>
      <c r="M6" s="20">
        <v>987.67579999999998</v>
      </c>
      <c r="N6" s="20">
        <v>436.76389999999998</v>
      </c>
    </row>
    <row r="7" spans="2:14" x14ac:dyDescent="0.2">
      <c r="B7" s="20">
        <v>0.34402759999999999</v>
      </c>
      <c r="C7" s="20">
        <v>20.38139</v>
      </c>
      <c r="D7" s="20">
        <v>20.059889999999999</v>
      </c>
      <c r="E7" s="20">
        <v>3.3782079999999999</v>
      </c>
      <c r="F7" s="20">
        <v>1.715732</v>
      </c>
      <c r="G7" s="20">
        <v>4.1251100000000003</v>
      </c>
      <c r="H7" s="20">
        <v>73078.16</v>
      </c>
      <c r="I7" s="20">
        <v>12.181150000000001</v>
      </c>
      <c r="J7" s="20">
        <v>28.76042</v>
      </c>
      <c r="K7" s="20">
        <v>103.6447</v>
      </c>
      <c r="L7" s="20">
        <v>683.37120000000004</v>
      </c>
      <c r="M7" s="20">
        <v>848.30330000000004</v>
      </c>
      <c r="N7" s="20">
        <v>482.87490000000003</v>
      </c>
    </row>
    <row r="8" spans="2:14" x14ac:dyDescent="0.2">
      <c r="B8" s="20">
        <v>0.34833310000000001</v>
      </c>
      <c r="C8" s="20">
        <v>20.117319999999999</v>
      </c>
      <c r="D8" s="20">
        <v>19.86036</v>
      </c>
      <c r="E8" s="20">
        <v>3.1092</v>
      </c>
      <c r="F8" s="20">
        <v>1.737803</v>
      </c>
      <c r="G8" s="20">
        <v>4.3225309999999997</v>
      </c>
      <c r="H8" s="20">
        <v>73079.03</v>
      </c>
      <c r="I8" s="20">
        <v>12.61656</v>
      </c>
      <c r="J8" s="20">
        <v>25.832560000000001</v>
      </c>
      <c r="K8" s="20">
        <v>99.636570000000006</v>
      </c>
      <c r="L8" s="20">
        <v>646.47450000000003</v>
      </c>
      <c r="M8" s="20">
        <v>744.59159999999997</v>
      </c>
      <c r="N8" s="20">
        <v>494.71480000000003</v>
      </c>
    </row>
    <row r="9" spans="2:14" x14ac:dyDescent="0.2">
      <c r="B9" s="20">
        <v>0.3828723</v>
      </c>
      <c r="C9" s="20">
        <v>21.67877</v>
      </c>
      <c r="D9" s="20">
        <v>21.407240000000002</v>
      </c>
      <c r="E9" s="20">
        <v>3.4016190000000002</v>
      </c>
      <c r="F9" s="20">
        <v>1.9067449999999999</v>
      </c>
      <c r="G9" s="20">
        <v>4.4467650000000001</v>
      </c>
      <c r="H9" s="20">
        <v>75127.210000000006</v>
      </c>
      <c r="I9" s="20">
        <v>13.56837</v>
      </c>
      <c r="J9" s="20">
        <v>24.060030000000001</v>
      </c>
      <c r="K9" s="20">
        <v>110.6979</v>
      </c>
      <c r="L9" s="20">
        <v>660.11019999999996</v>
      </c>
      <c r="M9" s="20">
        <v>714.77970000000005</v>
      </c>
      <c r="N9" s="20">
        <v>498.6343</v>
      </c>
    </row>
    <row r="10" spans="2:14" x14ac:dyDescent="0.2">
      <c r="B10" s="20">
        <v>0.39632810000000002</v>
      </c>
      <c r="C10" s="20">
        <v>22.417899999999999</v>
      </c>
      <c r="D10" s="20">
        <v>22.11956</v>
      </c>
      <c r="E10" s="20">
        <v>3.5140259999999999</v>
      </c>
      <c r="F10" s="20">
        <v>1.969009</v>
      </c>
      <c r="G10" s="20">
        <v>4.5111879999999998</v>
      </c>
      <c r="H10" s="20">
        <v>76164.479999999996</v>
      </c>
      <c r="I10" s="20">
        <v>13.943020000000001</v>
      </c>
      <c r="J10" s="20">
        <v>23.017289999999999</v>
      </c>
      <c r="K10" s="20">
        <v>120.82</v>
      </c>
      <c r="L10" s="20">
        <v>671.19230000000005</v>
      </c>
      <c r="M10" s="20">
        <v>704.22050000000002</v>
      </c>
      <c r="N10" s="20">
        <v>499.4128</v>
      </c>
    </row>
    <row r="11" spans="2:14" x14ac:dyDescent="0.2">
      <c r="B11" s="20">
        <v>0.41903170000000001</v>
      </c>
      <c r="C11" s="20">
        <v>23.558060000000001</v>
      </c>
      <c r="D11" s="20">
        <v>23.291090000000001</v>
      </c>
      <c r="E11" s="20">
        <v>3.7175419999999999</v>
      </c>
      <c r="F11" s="20">
        <v>2.0803790000000002</v>
      </c>
      <c r="G11" s="20">
        <v>4.6028510000000002</v>
      </c>
      <c r="H11" s="20">
        <v>77631.12</v>
      </c>
      <c r="I11" s="20">
        <v>14.80369</v>
      </c>
      <c r="J11" s="20">
        <v>22.410710000000002</v>
      </c>
      <c r="K11" s="20">
        <v>130.0145</v>
      </c>
      <c r="L11" s="20">
        <v>678.70759999999996</v>
      </c>
      <c r="M11" s="20">
        <v>701.49760000000003</v>
      </c>
      <c r="N11" s="20">
        <v>500.63069999999999</v>
      </c>
    </row>
    <row r="12" spans="2:14" x14ac:dyDescent="0.2">
      <c r="B12" s="20">
        <v>0.43855830000000001</v>
      </c>
      <c r="C12" s="20">
        <v>23.756810000000002</v>
      </c>
      <c r="D12" s="20">
        <v>23.423279999999998</v>
      </c>
      <c r="E12" s="20">
        <v>3.7576269999999998</v>
      </c>
      <c r="F12" s="20">
        <v>2.0681850000000002</v>
      </c>
      <c r="G12" s="20">
        <v>4.5704820000000002</v>
      </c>
      <c r="H12" s="20">
        <v>77975.740000000005</v>
      </c>
      <c r="I12" s="20">
        <v>14.86445</v>
      </c>
      <c r="J12" s="20">
        <v>22.066780000000001</v>
      </c>
      <c r="K12" s="20">
        <v>138.1182</v>
      </c>
      <c r="L12" s="20">
        <v>676.5702</v>
      </c>
      <c r="M12" s="20">
        <v>695.36490000000003</v>
      </c>
      <c r="N12" s="20">
        <v>501.6216</v>
      </c>
    </row>
    <row r="13" spans="2:14" x14ac:dyDescent="0.2">
      <c r="B13" s="20">
        <v>0.45125029999999999</v>
      </c>
      <c r="C13" s="20">
        <v>24.29665</v>
      </c>
      <c r="D13" s="20">
        <v>23.968330000000002</v>
      </c>
      <c r="E13" s="20">
        <v>3.8469009999999999</v>
      </c>
      <c r="F13" s="20">
        <v>2.1333229999999999</v>
      </c>
      <c r="G13" s="20">
        <v>4.6511940000000003</v>
      </c>
      <c r="H13" s="20">
        <v>78496.34</v>
      </c>
      <c r="I13" s="20">
        <v>15.25935</v>
      </c>
      <c r="J13" s="20">
        <v>22.03922</v>
      </c>
      <c r="K13" s="20">
        <v>144.69390000000001</v>
      </c>
      <c r="L13" s="20">
        <v>675.45749999999998</v>
      </c>
      <c r="M13" s="20">
        <v>695.55740000000003</v>
      </c>
      <c r="N13" s="20">
        <v>503.48059999999998</v>
      </c>
    </row>
    <row r="14" spans="2:14" x14ac:dyDescent="0.2">
      <c r="B14" s="20">
        <v>0.44603470000000001</v>
      </c>
      <c r="C14" s="20">
        <v>24.259440000000001</v>
      </c>
      <c r="D14" s="20">
        <v>23.951740000000001</v>
      </c>
      <c r="E14" s="20">
        <v>3.886358</v>
      </c>
      <c r="F14" s="20">
        <v>2.1134490000000001</v>
      </c>
      <c r="G14" s="20">
        <v>4.6508599999999998</v>
      </c>
      <c r="H14" s="20">
        <v>78451.77</v>
      </c>
      <c r="I14" s="20">
        <v>15.48211</v>
      </c>
      <c r="J14" s="20">
        <v>21.998850000000001</v>
      </c>
      <c r="K14" s="20">
        <v>150.37970000000001</v>
      </c>
      <c r="L14" s="20">
        <v>675.57420000000002</v>
      </c>
      <c r="M14" s="20">
        <v>694.68489999999997</v>
      </c>
      <c r="N14" s="20">
        <v>505.30309999999997</v>
      </c>
    </row>
    <row r="15" spans="2:14" x14ac:dyDescent="0.2">
      <c r="B15" s="20">
        <v>0.45113199999999998</v>
      </c>
      <c r="C15" s="20">
        <v>24.564609999999998</v>
      </c>
      <c r="D15" s="20">
        <v>24.25113</v>
      </c>
      <c r="E15" s="20">
        <v>3.9589539999999999</v>
      </c>
      <c r="F15" s="20">
        <v>2.130242</v>
      </c>
      <c r="G15" s="20">
        <v>4.6601429999999997</v>
      </c>
      <c r="H15" s="20">
        <v>78895.09</v>
      </c>
      <c r="I15" s="20">
        <v>15.62387</v>
      </c>
      <c r="J15" s="20">
        <v>21.90286</v>
      </c>
      <c r="K15" s="20">
        <v>155.28829999999999</v>
      </c>
      <c r="L15" s="20">
        <v>679.50040000000001</v>
      </c>
      <c r="M15" s="20">
        <v>696.02419999999995</v>
      </c>
      <c r="N15" s="20">
        <v>507.49930000000001</v>
      </c>
    </row>
    <row r="16" spans="2:14" x14ac:dyDescent="0.2">
      <c r="B16" s="20">
        <v>0.45879619999999999</v>
      </c>
      <c r="C16" s="20">
        <v>24.274570000000001</v>
      </c>
      <c r="D16" s="20">
        <v>23.927219999999998</v>
      </c>
      <c r="E16" s="20">
        <v>3.9098670000000002</v>
      </c>
      <c r="F16" s="20">
        <v>2.0897009999999998</v>
      </c>
      <c r="G16" s="20">
        <v>4.5949210000000003</v>
      </c>
      <c r="H16" s="20">
        <v>78571</v>
      </c>
      <c r="I16" s="20">
        <v>15.22897</v>
      </c>
      <c r="J16" s="20">
        <v>21.82771</v>
      </c>
      <c r="K16" s="20">
        <v>159.18530000000001</v>
      </c>
      <c r="L16" s="20">
        <v>677.57069999999999</v>
      </c>
      <c r="M16" s="20">
        <v>694.89279999999997</v>
      </c>
      <c r="N16" s="20">
        <v>508.87790000000001</v>
      </c>
    </row>
    <row r="17" spans="1:14" x14ac:dyDescent="0.2">
      <c r="B17" s="20">
        <v>0.44481219999999999</v>
      </c>
      <c r="C17" s="20">
        <v>24.136810000000001</v>
      </c>
      <c r="D17" s="20">
        <v>23.844010000000001</v>
      </c>
      <c r="E17" s="20">
        <v>3.93553</v>
      </c>
      <c r="F17" s="20">
        <v>2.0898530000000002</v>
      </c>
      <c r="G17" s="20">
        <v>4.6375130000000002</v>
      </c>
      <c r="H17" s="20">
        <v>78473.509999999995</v>
      </c>
      <c r="I17" s="20">
        <v>15.37073</v>
      </c>
      <c r="J17" s="20">
        <v>21.733329999999999</v>
      </c>
      <c r="K17" s="20">
        <v>162.18559999999999</v>
      </c>
      <c r="L17" s="20">
        <v>681.46960000000001</v>
      </c>
      <c r="M17" s="20">
        <v>697.15560000000005</v>
      </c>
      <c r="N17" s="20">
        <v>510.23970000000003</v>
      </c>
    </row>
    <row r="18" spans="1:14" x14ac:dyDescent="0.2">
      <c r="B18" s="20">
        <v>0.45224950000000003</v>
      </c>
      <c r="C18" s="20">
        <v>24.305119999999999</v>
      </c>
      <c r="D18" s="20">
        <v>23.991569999999999</v>
      </c>
      <c r="E18" s="20">
        <v>3.970364</v>
      </c>
      <c r="F18" s="20">
        <v>2.0983809999999998</v>
      </c>
      <c r="G18" s="20">
        <v>4.6036770000000002</v>
      </c>
      <c r="H18" s="20">
        <v>78561.899999999994</v>
      </c>
      <c r="I18" s="20">
        <v>15.340350000000001</v>
      </c>
      <c r="J18" s="20">
        <v>21.65869</v>
      </c>
      <c r="K18" s="20">
        <v>164.8407</v>
      </c>
      <c r="L18" s="20">
        <v>682.90949999999998</v>
      </c>
      <c r="M18" s="20">
        <v>698.5915</v>
      </c>
      <c r="N18" s="20">
        <v>511.5299</v>
      </c>
    </row>
    <row r="19" spans="1:14" x14ac:dyDescent="0.2">
      <c r="B19" s="20">
        <v>0.44652999999999998</v>
      </c>
      <c r="C19" s="20">
        <v>24.06381</v>
      </c>
      <c r="D19" s="20">
        <v>23.74531</v>
      </c>
      <c r="E19" s="20">
        <v>3.9507460000000001</v>
      </c>
      <c r="F19" s="20">
        <v>2.083771</v>
      </c>
      <c r="G19" s="20">
        <v>4.5984249999999998</v>
      </c>
      <c r="H19" s="20">
        <v>78298.289999999994</v>
      </c>
      <c r="I19" s="20">
        <v>15.21885</v>
      </c>
      <c r="J19" s="20">
        <v>21.513280000000002</v>
      </c>
      <c r="K19" s="20">
        <v>166.81890000000001</v>
      </c>
      <c r="L19" s="20">
        <v>681.72299999999996</v>
      </c>
      <c r="M19" s="20">
        <v>698.07740000000001</v>
      </c>
      <c r="N19" s="20">
        <v>512.1626</v>
      </c>
    </row>
    <row r="20" spans="1:14" x14ac:dyDescent="0.2">
      <c r="B20" s="20">
        <v>0.47513610000000001</v>
      </c>
      <c r="C20" s="20">
        <v>25.884250000000002</v>
      </c>
      <c r="D20" s="20">
        <v>25.735910000000001</v>
      </c>
      <c r="E20" s="20">
        <v>4.2646369999999996</v>
      </c>
      <c r="F20" s="20">
        <v>2.3299729999999998</v>
      </c>
      <c r="G20" s="20">
        <v>4.8801059999999996</v>
      </c>
      <c r="H20" s="20">
        <v>80226.259999999995</v>
      </c>
      <c r="I20" s="20">
        <v>16.990839999999999</v>
      </c>
      <c r="J20" s="20">
        <v>21.50197</v>
      </c>
      <c r="K20" s="20">
        <v>169.22499999999999</v>
      </c>
      <c r="L20" s="20">
        <v>696.67870000000005</v>
      </c>
      <c r="M20" s="20">
        <v>709.01919999999996</v>
      </c>
      <c r="N20" s="20">
        <v>515.6549</v>
      </c>
    </row>
    <row r="21" spans="1:14" x14ac:dyDescent="0.2">
      <c r="B21" s="20">
        <v>0.52240880000000001</v>
      </c>
      <c r="C21" s="20">
        <v>27.543569999999999</v>
      </c>
      <c r="D21" s="20">
        <v>27.233809999999998</v>
      </c>
      <c r="E21" s="20">
        <v>4.6180890000000003</v>
      </c>
      <c r="F21" s="20">
        <v>2.466005</v>
      </c>
      <c r="G21" s="20">
        <v>4.8899160000000004</v>
      </c>
      <c r="H21" s="20">
        <v>82171.899999999994</v>
      </c>
      <c r="I21" s="20">
        <v>17.61863</v>
      </c>
      <c r="J21" s="20">
        <v>21.468579999999999</v>
      </c>
      <c r="K21" s="20">
        <v>173.30119999999999</v>
      </c>
      <c r="L21" s="20">
        <v>728.73140000000001</v>
      </c>
      <c r="M21" s="20">
        <v>714.20280000000002</v>
      </c>
      <c r="N21" s="20">
        <v>519.77800000000002</v>
      </c>
    </row>
    <row r="22" spans="1:14" x14ac:dyDescent="0.2">
      <c r="B22" s="20">
        <v>0.52015659999999997</v>
      </c>
      <c r="C22" s="20">
        <v>27.443010000000001</v>
      </c>
      <c r="D22" s="20">
        <v>27.11364</v>
      </c>
      <c r="E22" s="20">
        <v>4.5718930000000002</v>
      </c>
      <c r="F22" s="20">
        <v>2.4680119999999999</v>
      </c>
      <c r="G22" s="20">
        <v>4.8816699999999997</v>
      </c>
      <c r="H22" s="20">
        <v>82066.94</v>
      </c>
      <c r="I22" s="20">
        <v>17.790759999999999</v>
      </c>
      <c r="J22" s="20">
        <v>21.365089999999999</v>
      </c>
      <c r="K22" s="20">
        <v>177.1413</v>
      </c>
      <c r="L22" s="20">
        <v>730.35</v>
      </c>
      <c r="M22" s="20">
        <v>711.68520000000001</v>
      </c>
      <c r="N22" s="20">
        <v>522.80240000000003</v>
      </c>
    </row>
    <row r="23" spans="1:14" x14ac:dyDescent="0.2">
      <c r="B23" s="20">
        <v>0.52216479999999998</v>
      </c>
      <c r="C23" s="20">
        <v>27.178149999999999</v>
      </c>
      <c r="D23" s="20">
        <v>26.807780000000001</v>
      </c>
      <c r="E23" s="20">
        <v>4.5282590000000003</v>
      </c>
      <c r="F23" s="20">
        <v>2.4320889999999999</v>
      </c>
      <c r="G23" s="20">
        <v>4.8643169999999998</v>
      </c>
      <c r="H23" s="20">
        <v>81822.77</v>
      </c>
      <c r="I23" s="20">
        <v>17.588249999999999</v>
      </c>
      <c r="J23" s="20">
        <v>21.387239999999998</v>
      </c>
      <c r="K23" s="20">
        <v>180.09049999999999</v>
      </c>
      <c r="L23" s="20">
        <v>715.01769999999999</v>
      </c>
      <c r="M23" s="20">
        <v>709.74440000000004</v>
      </c>
      <c r="N23" s="20">
        <v>524.8827</v>
      </c>
    </row>
    <row r="24" spans="1:14" x14ac:dyDescent="0.2">
      <c r="B24" s="20">
        <v>0.33316689999999999</v>
      </c>
      <c r="C24" s="20">
        <v>11.315569999999999</v>
      </c>
      <c r="D24" s="20">
        <v>9.9916990000000006</v>
      </c>
      <c r="E24" s="20">
        <v>1.730227</v>
      </c>
      <c r="F24" s="20">
        <v>0.95165420000000001</v>
      </c>
      <c r="G24" s="20">
        <v>0.33213860000000001</v>
      </c>
      <c r="H24" s="20">
        <v>58325.67</v>
      </c>
      <c r="I24" s="20">
        <v>4.8198080000000001</v>
      </c>
      <c r="J24" s="20">
        <v>21.408460000000002</v>
      </c>
      <c r="K24" s="20">
        <v>177.18709999999999</v>
      </c>
      <c r="L24" s="20">
        <v>604.21500000000003</v>
      </c>
      <c r="M24" s="20">
        <v>611.42690000000005</v>
      </c>
      <c r="N24" s="20">
        <v>503.81709999999998</v>
      </c>
    </row>
    <row r="25" spans="1:14" x14ac:dyDescent="0.2">
      <c r="B25" s="20">
        <v>1.813215E-2</v>
      </c>
      <c r="C25" s="20">
        <v>2.5457169999999998</v>
      </c>
      <c r="D25" s="20">
        <v>2.0868030000000002</v>
      </c>
      <c r="E25" s="20">
        <v>0.46357389999999998</v>
      </c>
      <c r="F25" s="20">
        <v>0.15068880000000001</v>
      </c>
      <c r="G25" s="20">
        <v>7.0971110000000004E-2</v>
      </c>
      <c r="H25" s="20">
        <v>32416.34</v>
      </c>
      <c r="I25" s="20">
        <v>1.933999</v>
      </c>
      <c r="J25" s="20">
        <v>21.663049999999998</v>
      </c>
      <c r="K25" s="20">
        <v>167.78360000000001</v>
      </c>
      <c r="L25" s="20">
        <v>448.37</v>
      </c>
      <c r="M25" s="20">
        <v>472.46769999999998</v>
      </c>
      <c r="N25" s="20">
        <v>470.6893</v>
      </c>
    </row>
    <row r="26" spans="1:14" x14ac:dyDescent="0.2">
      <c r="B26" s="20">
        <v>-2.5096099999999998E-3</v>
      </c>
      <c r="C26" s="20">
        <v>1.1292949999999999</v>
      </c>
      <c r="D26" s="20">
        <v>0.73634920000000004</v>
      </c>
      <c r="E26" s="20">
        <v>0.20760519999999999</v>
      </c>
      <c r="F26" s="20">
        <v>4.0843730000000002E-2</v>
      </c>
      <c r="G26" s="20">
        <v>3.9515019999999998E-2</v>
      </c>
      <c r="H26" s="20">
        <v>21607.94</v>
      </c>
      <c r="I26" s="20">
        <v>1.32646</v>
      </c>
      <c r="J26" s="20">
        <v>22.15155</v>
      </c>
      <c r="K26" s="20">
        <v>159.36689999999999</v>
      </c>
      <c r="L26" s="20">
        <v>355.77390000000003</v>
      </c>
      <c r="M26" s="20">
        <v>396.5421</v>
      </c>
      <c r="N26" s="20">
        <v>441.13400000000001</v>
      </c>
    </row>
    <row r="27" spans="1:14" x14ac:dyDescent="0.2">
      <c r="A27" s="19" t="s">
        <v>30</v>
      </c>
      <c r="B27" s="20">
        <f>AVERAGE(B13:B19)</f>
        <v>0.45011498571428576</v>
      </c>
      <c r="C27" s="20">
        <f t="shared" ref="C27:N27" si="0">AVERAGE(C13:C19)</f>
        <v>24.271572857142854</v>
      </c>
      <c r="D27" s="20">
        <f t="shared" si="0"/>
        <v>23.95418714285714</v>
      </c>
      <c r="E27" s="20">
        <f t="shared" si="0"/>
        <v>3.9226742857142858</v>
      </c>
      <c r="F27" s="20">
        <f t="shared" si="0"/>
        <v>2.1055314285714286</v>
      </c>
      <c r="G27" s="20">
        <f t="shared" si="0"/>
        <v>4.6281047142857146</v>
      </c>
      <c r="H27" s="20">
        <f t="shared" si="0"/>
        <v>78535.414285714287</v>
      </c>
      <c r="I27" s="20">
        <f t="shared" si="0"/>
        <v>15.360604285714286</v>
      </c>
      <c r="J27" s="20">
        <f t="shared" si="0"/>
        <v>21.810562857142859</v>
      </c>
      <c r="K27" s="20">
        <f t="shared" si="0"/>
        <v>157.62748571428574</v>
      </c>
      <c r="L27" s="20">
        <f t="shared" si="0"/>
        <v>679.17212857142852</v>
      </c>
      <c r="M27" s="20">
        <f t="shared" si="0"/>
        <v>696.42625714285714</v>
      </c>
      <c r="N27" s="20">
        <f t="shared" si="0"/>
        <v>508.44187142857146</v>
      </c>
    </row>
    <row r="29" spans="1:14" x14ac:dyDescent="0.2">
      <c r="B29" s="19" t="s">
        <v>31</v>
      </c>
      <c r="C29" s="20">
        <f>1-((N27-J27)/(L27-K27))</f>
        <v>6.6942177939842029E-2</v>
      </c>
      <c r="D29" s="20">
        <f>(M27-J27)</f>
        <v>674.61569428571431</v>
      </c>
      <c r="E29" s="20">
        <f>(L27-K27)</f>
        <v>521.54464285714278</v>
      </c>
    </row>
    <row r="30" spans="1:14" x14ac:dyDescent="0.2">
      <c r="B30" s="16" t="s">
        <v>35</v>
      </c>
      <c r="C30" s="16">
        <f>(L27-N27)/(L27-D30)</f>
        <v>0.62273476577667652</v>
      </c>
      <c r="D30" s="16">
        <f>L27*(E27/D27)^(0.4/1.4)</f>
        <v>405.0100510296009</v>
      </c>
    </row>
    <row r="31" spans="1:14" x14ac:dyDescent="0.2">
      <c r="B31" s="16" t="s">
        <v>37</v>
      </c>
      <c r="C31" s="16">
        <f>(D31-J27)/(K27-J27)</f>
        <v>0.34118318672209147</v>
      </c>
      <c r="D31" s="16">
        <f>J27*((C27/B27)^(0.4/1.4))</f>
        <v>68.149013408331328</v>
      </c>
    </row>
    <row r="32" spans="1:14" x14ac:dyDescent="0.2">
      <c r="B32" s="16" t="s">
        <v>38</v>
      </c>
      <c r="C32" s="16">
        <f>(K27-J27)/(L27-N27)</f>
        <v>0.79550587652134364</v>
      </c>
      <c r="D32" s="16"/>
    </row>
    <row r="33" spans="2:4" x14ac:dyDescent="0.2">
      <c r="B33" s="16" t="s">
        <v>43</v>
      </c>
      <c r="C33" s="16">
        <f>1.1025*(K27-J27)</f>
        <v>149.73815745000005</v>
      </c>
    </row>
    <row r="34" spans="2:4" x14ac:dyDescent="0.2">
      <c r="B34" s="16" t="s">
        <v>45</v>
      </c>
      <c r="C34" s="16">
        <f>1.07*(L27-N27)</f>
        <v>182.68137514285706</v>
      </c>
    </row>
    <row r="35" spans="2:4" x14ac:dyDescent="0.2">
      <c r="B35" s="16" t="s">
        <v>46</v>
      </c>
      <c r="C35" s="16">
        <f>1.005*(L27-K27)</f>
        <v>524.15236607142845</v>
      </c>
      <c r="D35" s="15">
        <f>1-(C36/C35)</f>
        <v>6.6942177939842029E-2</v>
      </c>
    </row>
    <row r="36" spans="2:4" x14ac:dyDescent="0.2">
      <c r="B36" s="16" t="s">
        <v>47</v>
      </c>
      <c r="C36" s="16">
        <f>1.005*(N27-J27)</f>
        <v>489.06446511428567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4</vt:i4>
      </vt:variant>
    </vt:vector>
  </HeadingPairs>
  <TitlesOfParts>
    <vt:vector size="12" baseType="lpstr">
      <vt:lpstr>Graph</vt:lpstr>
      <vt:lpstr>Machine Data</vt:lpstr>
      <vt:lpstr>Art</vt:lpstr>
      <vt:lpstr>Richard</vt:lpstr>
      <vt:lpstr>Sean</vt:lpstr>
      <vt:lpstr>Ryan</vt:lpstr>
      <vt:lpstr>Kenny</vt:lpstr>
      <vt:lpstr>Levi</vt:lpstr>
      <vt:lpstr>Turbine Efficiency</vt:lpstr>
      <vt:lpstr>BWR</vt:lpstr>
      <vt:lpstr>Work</vt:lpstr>
      <vt:lpstr>Heat 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Levin</dc:creator>
  <cp:lastModifiedBy>levi</cp:lastModifiedBy>
  <dcterms:created xsi:type="dcterms:W3CDTF">2011-09-29T03:26:44Z</dcterms:created>
  <dcterms:modified xsi:type="dcterms:W3CDTF">2011-10-02T22:53:18Z</dcterms:modified>
</cp:coreProperties>
</file>