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880" yWindow="615" windowWidth="11970" windowHeight="7440" tabRatio="785" activeTab="6"/>
  </bookViews>
  <sheets>
    <sheet name="Run 1 (100%)" sheetId="1" r:id="rId1"/>
    <sheet name="Run 2 (75%)" sheetId="2" r:id="rId2"/>
    <sheet name="Run 3 (50%)" sheetId="3" r:id="rId3"/>
    <sheet name="#4. Graph" sheetId="4" r:id="rId4"/>
    <sheet name="#4. Bar Graph" sheetId="8" r:id="rId5"/>
    <sheet name="#5a. Bar Graph" sheetId="5" r:id="rId6"/>
    <sheet name="#5b. Bar Graph" sheetId="6" r:id="rId7"/>
    <sheet name="Table" sheetId="7" r:id="rId8"/>
  </sheets>
  <calcPr calcId="145621"/>
</workbook>
</file>

<file path=xl/calcChain.xml><?xml version="1.0" encoding="utf-8"?>
<calcChain xmlns="http://schemas.openxmlformats.org/spreadsheetml/2006/main">
  <c r="AG3" i="3" l="1"/>
  <c r="AH3" i="3"/>
  <c r="AG4" i="3"/>
  <c r="AH4" i="3"/>
  <c r="AG5" i="3"/>
  <c r="AH5" i="3"/>
  <c r="AG6" i="3"/>
  <c r="AH6" i="3"/>
  <c r="AG7" i="3"/>
  <c r="AH7" i="3"/>
  <c r="AG8" i="3"/>
  <c r="AH8" i="3"/>
  <c r="AG9" i="3"/>
  <c r="AH9" i="3"/>
  <c r="AG10" i="3"/>
  <c r="AH10" i="3"/>
  <c r="AG11" i="3"/>
  <c r="AH11" i="3"/>
  <c r="AG12" i="3"/>
  <c r="AH12" i="3"/>
  <c r="AG13" i="3"/>
  <c r="AH13" i="3"/>
  <c r="AG14" i="3"/>
  <c r="AH14" i="3"/>
  <c r="AG15" i="3"/>
  <c r="AH15" i="3"/>
  <c r="AG16" i="3"/>
  <c r="AH16" i="3"/>
  <c r="AG17" i="3"/>
  <c r="AH17" i="3"/>
  <c r="AG18" i="3"/>
  <c r="AH18" i="3"/>
  <c r="AG19" i="3"/>
  <c r="AH19" i="3"/>
  <c r="AG20" i="3"/>
  <c r="AH20" i="3"/>
  <c r="AG21" i="3"/>
  <c r="AH21" i="3"/>
  <c r="AG22" i="3"/>
  <c r="AH22" i="3"/>
  <c r="AG23" i="3"/>
  <c r="AH23" i="3"/>
  <c r="AG24" i="3"/>
  <c r="AH24" i="3"/>
  <c r="AG25" i="3"/>
  <c r="AH25" i="3"/>
  <c r="AG26" i="3"/>
  <c r="AH26" i="3"/>
  <c r="AG27" i="3"/>
  <c r="AH27" i="3"/>
  <c r="AG28" i="3"/>
  <c r="AH28" i="3"/>
  <c r="AG29" i="3"/>
  <c r="AH29" i="3"/>
  <c r="AG30" i="3"/>
  <c r="AH30" i="3"/>
  <c r="AG31" i="3"/>
  <c r="AH31" i="3"/>
  <c r="AH2" i="3"/>
  <c r="AG2" i="3"/>
  <c r="AH3" i="2"/>
  <c r="AH4" i="2"/>
  <c r="AH5" i="2"/>
  <c r="AH6" i="2"/>
  <c r="AH7" i="2"/>
  <c r="AH8" i="2"/>
  <c r="AH9" i="2"/>
  <c r="AH10" i="2"/>
  <c r="AH11" i="2"/>
  <c r="AH12" i="2"/>
  <c r="AH13" i="2"/>
  <c r="AH14" i="2"/>
  <c r="AH15" i="2"/>
  <c r="AH16" i="2"/>
  <c r="AH17" i="2"/>
  <c r="AH18" i="2"/>
  <c r="AH19" i="2"/>
  <c r="AH20" i="2"/>
  <c r="AH21" i="2"/>
  <c r="AH22" i="2"/>
  <c r="AH23" i="2"/>
  <c r="AH24" i="2"/>
  <c r="AH25" i="2"/>
  <c r="AH26" i="2"/>
  <c r="AH27" i="2"/>
  <c r="AH28" i="2"/>
  <c r="AH29" i="2"/>
  <c r="AH30" i="2"/>
  <c r="AH31" i="2"/>
  <c r="AH32" i="2"/>
  <c r="AH33" i="2"/>
  <c r="AH34" i="2"/>
  <c r="AH35" i="2"/>
  <c r="AH36" i="2"/>
  <c r="AG36" i="2"/>
  <c r="AG3" i="2"/>
  <c r="AG4" i="2"/>
  <c r="AG5" i="2"/>
  <c r="AG6" i="2"/>
  <c r="AG7" i="2"/>
  <c r="AG8" i="2"/>
  <c r="AG9" i="2"/>
  <c r="AG10" i="2"/>
  <c r="AG11" i="2"/>
  <c r="AG12" i="2"/>
  <c r="AG13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29" i="2"/>
  <c r="AG30" i="2"/>
  <c r="AG31" i="2"/>
  <c r="AG32" i="2"/>
  <c r="AG33" i="2"/>
  <c r="AG34" i="2"/>
  <c r="AG35" i="2"/>
  <c r="AH2" i="2"/>
  <c r="AG2" i="2"/>
  <c r="AH3" i="1"/>
  <c r="AH4" i="1"/>
  <c r="AH5" i="1"/>
  <c r="AH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2" i="1"/>
  <c r="AG3" i="1"/>
  <c r="AG4" i="1"/>
  <c r="AG5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2" i="1"/>
  <c r="AC2" i="1" l="1"/>
  <c r="AL2" i="2" l="1"/>
  <c r="D6" i="8"/>
  <c r="C6" i="8"/>
  <c r="D5" i="8"/>
  <c r="C5" i="8"/>
  <c r="D4" i="8"/>
  <c r="E11" i="7"/>
  <c r="E10" i="7"/>
  <c r="E8" i="7"/>
  <c r="E7" i="7"/>
  <c r="E6" i="7"/>
  <c r="E5" i="7"/>
  <c r="E4" i="7"/>
  <c r="E3" i="7"/>
  <c r="D11" i="7" l="1"/>
  <c r="D10" i="7"/>
  <c r="D8" i="7"/>
  <c r="D7" i="7"/>
  <c r="D6" i="7"/>
  <c r="D5" i="7"/>
  <c r="D4" i="7"/>
  <c r="D3" i="7"/>
  <c r="C11" i="7"/>
  <c r="C10" i="7"/>
  <c r="C6" i="7"/>
  <c r="C5" i="7"/>
  <c r="R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K31" i="3"/>
  <c r="AL31" i="3"/>
  <c r="AM31" i="3"/>
  <c r="AN31" i="3"/>
  <c r="AO31" i="3"/>
  <c r="AP31" i="3"/>
  <c r="AQ31" i="3"/>
  <c r="C31" i="3"/>
  <c r="R36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S36" i="2"/>
  <c r="T36" i="2"/>
  <c r="U36" i="2"/>
  <c r="V36" i="2"/>
  <c r="W36" i="2"/>
  <c r="X36" i="2"/>
  <c r="Y36" i="2"/>
  <c r="Z36" i="2"/>
  <c r="AA36" i="2"/>
  <c r="AB36" i="2"/>
  <c r="AC36" i="2"/>
  <c r="AD36" i="2"/>
  <c r="AE36" i="2"/>
  <c r="AF36" i="2"/>
  <c r="AJ36" i="2"/>
  <c r="AL36" i="2"/>
  <c r="AM36" i="2"/>
  <c r="AN36" i="2"/>
  <c r="AO36" i="2"/>
  <c r="AP36" i="2"/>
  <c r="AQ36" i="2"/>
  <c r="C36" i="2"/>
  <c r="R33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S33" i="1"/>
  <c r="T33" i="1"/>
  <c r="U33" i="1"/>
  <c r="V33" i="1"/>
  <c r="W33" i="1"/>
  <c r="X33" i="1"/>
  <c r="Y33" i="1"/>
  <c r="Z33" i="1"/>
  <c r="AB33" i="1"/>
  <c r="AC33" i="1"/>
  <c r="C4" i="8" s="1"/>
  <c r="AD33" i="1"/>
  <c r="AJ33" i="1"/>
  <c r="AM33" i="1"/>
  <c r="AN33" i="1"/>
  <c r="AO33" i="1"/>
  <c r="AP33" i="1"/>
  <c r="AQ33" i="1"/>
  <c r="AA33" i="1"/>
  <c r="C4" i="7"/>
  <c r="C3" i="7"/>
  <c r="C8" i="6" l="1"/>
  <c r="C7" i="6"/>
  <c r="B4" i="5"/>
  <c r="C4" i="5"/>
  <c r="B5" i="5"/>
  <c r="C5" i="5"/>
  <c r="B6" i="5"/>
  <c r="C6" i="5"/>
  <c r="Y2" i="1"/>
  <c r="Y3" i="1"/>
  <c r="Y4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Z2" i="1"/>
  <c r="Z3" i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AI6" i="1" l="1"/>
  <c r="AI7" i="1"/>
  <c r="AI8" i="1"/>
  <c r="AI10" i="1"/>
  <c r="AI14" i="1"/>
  <c r="AI15" i="1"/>
  <c r="AI16" i="1"/>
  <c r="AI18" i="1"/>
  <c r="AI22" i="1"/>
  <c r="AI23" i="1"/>
  <c r="AI24" i="1"/>
  <c r="AI26" i="1"/>
  <c r="AI32" i="1"/>
  <c r="AP3" i="2"/>
  <c r="AQ3" i="2"/>
  <c r="AP4" i="2"/>
  <c r="AQ4" i="2"/>
  <c r="AP5" i="2"/>
  <c r="AQ5" i="2"/>
  <c r="AP6" i="2"/>
  <c r="AQ6" i="2"/>
  <c r="AP7" i="2"/>
  <c r="AQ7" i="2"/>
  <c r="AP8" i="2"/>
  <c r="AQ8" i="2"/>
  <c r="AP9" i="2"/>
  <c r="AQ9" i="2"/>
  <c r="AP10" i="2"/>
  <c r="AQ10" i="2"/>
  <c r="AP11" i="2"/>
  <c r="AQ11" i="2"/>
  <c r="AP12" i="2"/>
  <c r="AQ12" i="2"/>
  <c r="AP13" i="2"/>
  <c r="AQ13" i="2"/>
  <c r="AP14" i="2"/>
  <c r="AQ14" i="2"/>
  <c r="AP15" i="2"/>
  <c r="AQ15" i="2"/>
  <c r="AP16" i="2"/>
  <c r="AQ16" i="2"/>
  <c r="AP17" i="2"/>
  <c r="AQ17" i="2"/>
  <c r="AP18" i="2"/>
  <c r="AQ18" i="2"/>
  <c r="AP19" i="2"/>
  <c r="AQ19" i="2"/>
  <c r="AP20" i="2"/>
  <c r="AQ20" i="2"/>
  <c r="AP21" i="2"/>
  <c r="AQ21" i="2"/>
  <c r="AP22" i="2"/>
  <c r="AQ22" i="2"/>
  <c r="AP23" i="2"/>
  <c r="AQ23" i="2"/>
  <c r="AP24" i="2"/>
  <c r="AQ24" i="2"/>
  <c r="AP25" i="2"/>
  <c r="AQ25" i="2"/>
  <c r="AP26" i="2"/>
  <c r="AQ26" i="2"/>
  <c r="AP27" i="2"/>
  <c r="AQ27" i="2"/>
  <c r="AP28" i="2"/>
  <c r="AQ28" i="2"/>
  <c r="AP29" i="2"/>
  <c r="AQ29" i="2"/>
  <c r="AP30" i="2"/>
  <c r="AQ30" i="2"/>
  <c r="AP31" i="2"/>
  <c r="AQ31" i="2"/>
  <c r="AP32" i="2"/>
  <c r="AQ32" i="2"/>
  <c r="AP33" i="2"/>
  <c r="AQ33" i="2"/>
  <c r="AP34" i="2"/>
  <c r="AQ34" i="2"/>
  <c r="AP35" i="2"/>
  <c r="AQ35" i="2"/>
  <c r="AP3" i="1"/>
  <c r="AQ3" i="1"/>
  <c r="AP4" i="1"/>
  <c r="AQ4" i="1"/>
  <c r="AP5" i="1"/>
  <c r="AQ5" i="1"/>
  <c r="AP6" i="1"/>
  <c r="AQ6" i="1"/>
  <c r="AP7" i="1"/>
  <c r="AQ7" i="1"/>
  <c r="AP8" i="1"/>
  <c r="AQ8" i="1"/>
  <c r="AP9" i="1"/>
  <c r="AQ9" i="1"/>
  <c r="AP10" i="1"/>
  <c r="AQ10" i="1"/>
  <c r="AP11" i="1"/>
  <c r="AQ11" i="1"/>
  <c r="AP12" i="1"/>
  <c r="AQ12" i="1"/>
  <c r="AP13" i="1"/>
  <c r="AQ13" i="1"/>
  <c r="AP14" i="1"/>
  <c r="AQ14" i="1"/>
  <c r="AP15" i="1"/>
  <c r="AQ15" i="1"/>
  <c r="AP16" i="1"/>
  <c r="AQ16" i="1"/>
  <c r="AP17" i="1"/>
  <c r="AQ17" i="1"/>
  <c r="AP18" i="1"/>
  <c r="AQ18" i="1"/>
  <c r="AP19" i="1"/>
  <c r="AQ19" i="1"/>
  <c r="AP20" i="1"/>
  <c r="AQ20" i="1"/>
  <c r="AP21" i="1"/>
  <c r="AQ21" i="1"/>
  <c r="AP22" i="1"/>
  <c r="AQ22" i="1"/>
  <c r="AP23" i="1"/>
  <c r="AQ23" i="1"/>
  <c r="AP24" i="1"/>
  <c r="AQ24" i="1"/>
  <c r="AP25" i="1"/>
  <c r="AQ25" i="1"/>
  <c r="AP26" i="1"/>
  <c r="AQ26" i="1"/>
  <c r="AP27" i="1"/>
  <c r="AQ27" i="1"/>
  <c r="AP28" i="1"/>
  <c r="AQ28" i="1"/>
  <c r="AP29" i="1"/>
  <c r="AQ29" i="1"/>
  <c r="AP30" i="1"/>
  <c r="AQ30" i="1"/>
  <c r="AP31" i="1"/>
  <c r="AQ31" i="1"/>
  <c r="AP32" i="1"/>
  <c r="AQ32" i="1"/>
  <c r="AQ2" i="1"/>
  <c r="AP2" i="1"/>
  <c r="AQ2" i="2"/>
  <c r="AP2" i="2"/>
  <c r="AP3" i="3"/>
  <c r="AQ3" i="3"/>
  <c r="AP4" i="3"/>
  <c r="AQ4" i="3"/>
  <c r="AP5" i="3"/>
  <c r="AQ5" i="3"/>
  <c r="AP6" i="3"/>
  <c r="AQ6" i="3"/>
  <c r="AP7" i="3"/>
  <c r="AQ7" i="3"/>
  <c r="AP8" i="3"/>
  <c r="AQ8" i="3"/>
  <c r="AP9" i="3"/>
  <c r="AQ9" i="3"/>
  <c r="AP10" i="3"/>
  <c r="AQ10" i="3"/>
  <c r="AP11" i="3"/>
  <c r="AQ11" i="3"/>
  <c r="AP12" i="3"/>
  <c r="AQ12" i="3"/>
  <c r="AP13" i="3"/>
  <c r="AQ13" i="3"/>
  <c r="AP14" i="3"/>
  <c r="AQ14" i="3"/>
  <c r="AP15" i="3"/>
  <c r="AQ15" i="3"/>
  <c r="AP16" i="3"/>
  <c r="AQ16" i="3"/>
  <c r="AP17" i="3"/>
  <c r="AQ17" i="3"/>
  <c r="AP18" i="3"/>
  <c r="AQ18" i="3"/>
  <c r="AP19" i="3"/>
  <c r="AQ19" i="3"/>
  <c r="AP20" i="3"/>
  <c r="AQ20" i="3"/>
  <c r="AP21" i="3"/>
  <c r="AQ21" i="3"/>
  <c r="AP22" i="3"/>
  <c r="AQ22" i="3"/>
  <c r="AP23" i="3"/>
  <c r="AQ23" i="3"/>
  <c r="AP24" i="3"/>
  <c r="AQ24" i="3"/>
  <c r="AP25" i="3"/>
  <c r="AQ25" i="3"/>
  <c r="AP26" i="3"/>
  <c r="AQ26" i="3"/>
  <c r="AP27" i="3"/>
  <c r="AQ27" i="3"/>
  <c r="AP28" i="3"/>
  <c r="AQ28" i="3"/>
  <c r="AP29" i="3"/>
  <c r="AQ29" i="3"/>
  <c r="AP30" i="3"/>
  <c r="AQ30" i="3"/>
  <c r="AQ2" i="3"/>
  <c r="AP2" i="3"/>
  <c r="AM3" i="3"/>
  <c r="AN3" i="3"/>
  <c r="AO3" i="3"/>
  <c r="AM4" i="3"/>
  <c r="AN4" i="3"/>
  <c r="AO4" i="3" s="1"/>
  <c r="AM5" i="3"/>
  <c r="AN5" i="3"/>
  <c r="AO5" i="3" s="1"/>
  <c r="AM6" i="3"/>
  <c r="AN6" i="3"/>
  <c r="AM7" i="3"/>
  <c r="AN7" i="3"/>
  <c r="AO7" i="3" s="1"/>
  <c r="AM8" i="3"/>
  <c r="AN8" i="3"/>
  <c r="AM9" i="3"/>
  <c r="AN9" i="3"/>
  <c r="AM10" i="3"/>
  <c r="AN10" i="3"/>
  <c r="AM11" i="3"/>
  <c r="AN11" i="3"/>
  <c r="AO11" i="3"/>
  <c r="AM12" i="3"/>
  <c r="AN12" i="3"/>
  <c r="AO12" i="3" s="1"/>
  <c r="AM13" i="3"/>
  <c r="AN13" i="3"/>
  <c r="AO13" i="3" s="1"/>
  <c r="AM14" i="3"/>
  <c r="AN14" i="3"/>
  <c r="AM15" i="3"/>
  <c r="AN15" i="3"/>
  <c r="AO15" i="3" s="1"/>
  <c r="AM16" i="3"/>
  <c r="AN16" i="3"/>
  <c r="AM17" i="3"/>
  <c r="AN17" i="3"/>
  <c r="AM18" i="3"/>
  <c r="AN18" i="3"/>
  <c r="AM19" i="3"/>
  <c r="AN19" i="3"/>
  <c r="AO19" i="3"/>
  <c r="AM20" i="3"/>
  <c r="AN20" i="3"/>
  <c r="AO20" i="3" s="1"/>
  <c r="AM21" i="3"/>
  <c r="AN21" i="3"/>
  <c r="AO21" i="3" s="1"/>
  <c r="AM22" i="3"/>
  <c r="AN22" i="3"/>
  <c r="AM23" i="3"/>
  <c r="AN23" i="3"/>
  <c r="AO23" i="3" s="1"/>
  <c r="AM24" i="3"/>
  <c r="AN24" i="3"/>
  <c r="AM25" i="3"/>
  <c r="AN25" i="3"/>
  <c r="AM26" i="3"/>
  <c r="AN26" i="3"/>
  <c r="AM27" i="3"/>
  <c r="AN27" i="3"/>
  <c r="AO27" i="3"/>
  <c r="AM28" i="3"/>
  <c r="AN28" i="3"/>
  <c r="AO28" i="3" s="1"/>
  <c r="AM29" i="3"/>
  <c r="AN29" i="3"/>
  <c r="AO29" i="3" s="1"/>
  <c r="AM30" i="3"/>
  <c r="AN30" i="3"/>
  <c r="AI3" i="3"/>
  <c r="AI4" i="3"/>
  <c r="AI6" i="3"/>
  <c r="AI7" i="3"/>
  <c r="AI8" i="3"/>
  <c r="AI10" i="3"/>
  <c r="AI11" i="3"/>
  <c r="AI12" i="3"/>
  <c r="AI14" i="3"/>
  <c r="AI15" i="3"/>
  <c r="AI16" i="3"/>
  <c r="AI18" i="3"/>
  <c r="AI19" i="3"/>
  <c r="AI20" i="3"/>
  <c r="AI22" i="3"/>
  <c r="AI23" i="3"/>
  <c r="AI24" i="3"/>
  <c r="AI26" i="3"/>
  <c r="AI27" i="3"/>
  <c r="AI28" i="3"/>
  <c r="AI30" i="3"/>
  <c r="AI2" i="3"/>
  <c r="AJ3" i="1"/>
  <c r="AK3" i="1" s="1"/>
  <c r="AJ4" i="1"/>
  <c r="AJ5" i="1"/>
  <c r="AJ6" i="1"/>
  <c r="AJ7" i="1"/>
  <c r="AK7" i="1" s="1"/>
  <c r="AJ8" i="1"/>
  <c r="AJ9" i="1"/>
  <c r="AJ10" i="1"/>
  <c r="AJ11" i="1"/>
  <c r="AK11" i="1" s="1"/>
  <c r="AJ12" i="1"/>
  <c r="AJ13" i="1"/>
  <c r="AJ14" i="1"/>
  <c r="AJ15" i="1"/>
  <c r="AK15" i="1" s="1"/>
  <c r="AJ16" i="1"/>
  <c r="AJ17" i="1"/>
  <c r="AJ18" i="1"/>
  <c r="AJ19" i="1"/>
  <c r="AK19" i="1" s="1"/>
  <c r="AJ20" i="1"/>
  <c r="AJ21" i="1"/>
  <c r="AJ22" i="1"/>
  <c r="AJ23" i="1"/>
  <c r="AK23" i="1" s="1"/>
  <c r="AJ24" i="1"/>
  <c r="AJ25" i="1"/>
  <c r="AJ26" i="1"/>
  <c r="AJ27" i="1"/>
  <c r="AK27" i="1" s="1"/>
  <c r="AJ28" i="1"/>
  <c r="AJ29" i="1"/>
  <c r="AJ30" i="1"/>
  <c r="AJ31" i="1"/>
  <c r="AK31" i="1" s="1"/>
  <c r="AJ32" i="1"/>
  <c r="AI2" i="1"/>
  <c r="AI3" i="2"/>
  <c r="AI35" i="2"/>
  <c r="AI2" i="2"/>
  <c r="AN2" i="3"/>
  <c r="AM2" i="3"/>
  <c r="AJ3" i="2"/>
  <c r="AM3" i="2"/>
  <c r="AN3" i="2"/>
  <c r="AO3" i="2" s="1"/>
  <c r="AJ4" i="2"/>
  <c r="AM4" i="2"/>
  <c r="AN4" i="2"/>
  <c r="AJ5" i="2"/>
  <c r="AM5" i="2"/>
  <c r="AN5" i="2"/>
  <c r="AO5" i="2" s="1"/>
  <c r="AJ6" i="2"/>
  <c r="AM6" i="2"/>
  <c r="AN6" i="2"/>
  <c r="AJ7" i="2"/>
  <c r="AM7" i="2"/>
  <c r="AN7" i="2"/>
  <c r="AO7" i="2" s="1"/>
  <c r="AJ8" i="2"/>
  <c r="AM8" i="2"/>
  <c r="AN8" i="2"/>
  <c r="AJ9" i="2"/>
  <c r="AM9" i="2"/>
  <c r="AN9" i="2"/>
  <c r="AO9" i="2" s="1"/>
  <c r="AJ10" i="2"/>
  <c r="AM10" i="2"/>
  <c r="AN10" i="2"/>
  <c r="AJ11" i="2"/>
  <c r="AM11" i="2"/>
  <c r="AN11" i="2"/>
  <c r="AO11" i="2" s="1"/>
  <c r="AJ12" i="2"/>
  <c r="AM12" i="2"/>
  <c r="AN12" i="2"/>
  <c r="AJ13" i="2"/>
  <c r="AM13" i="2"/>
  <c r="AN13" i="2"/>
  <c r="AO13" i="2" s="1"/>
  <c r="AJ14" i="2"/>
  <c r="AM14" i="2"/>
  <c r="AN14" i="2"/>
  <c r="AJ15" i="2"/>
  <c r="AM15" i="2"/>
  <c r="AN15" i="2"/>
  <c r="AO15" i="2" s="1"/>
  <c r="AJ16" i="2"/>
  <c r="AM16" i="2"/>
  <c r="AN16" i="2"/>
  <c r="AO16" i="2" s="1"/>
  <c r="AJ17" i="2"/>
  <c r="AM17" i="2"/>
  <c r="AN17" i="2"/>
  <c r="AO17" i="2" s="1"/>
  <c r="AJ18" i="2"/>
  <c r="AM18" i="2"/>
  <c r="AN18" i="2"/>
  <c r="AO18" i="2" s="1"/>
  <c r="AJ19" i="2"/>
  <c r="AM19" i="2"/>
  <c r="AN19" i="2"/>
  <c r="AO19" i="2" s="1"/>
  <c r="AJ20" i="2"/>
  <c r="AM20" i="2"/>
  <c r="AN20" i="2"/>
  <c r="AO20" i="2" s="1"/>
  <c r="AJ21" i="2"/>
  <c r="AM21" i="2"/>
  <c r="AN21" i="2"/>
  <c r="AO21" i="2" s="1"/>
  <c r="AJ22" i="2"/>
  <c r="AM22" i="2"/>
  <c r="AN22" i="2"/>
  <c r="AO22" i="2" s="1"/>
  <c r="AJ23" i="2"/>
  <c r="AM23" i="2"/>
  <c r="AN23" i="2"/>
  <c r="AO23" i="2" s="1"/>
  <c r="AJ24" i="2"/>
  <c r="AM24" i="2"/>
  <c r="AN24" i="2"/>
  <c r="AO24" i="2" s="1"/>
  <c r="AJ25" i="2"/>
  <c r="AM25" i="2"/>
  <c r="AN25" i="2"/>
  <c r="AJ26" i="2"/>
  <c r="AM26" i="2"/>
  <c r="AN26" i="2"/>
  <c r="AO26" i="2" s="1"/>
  <c r="AJ27" i="2"/>
  <c r="AM27" i="2"/>
  <c r="AN27" i="2"/>
  <c r="AJ28" i="2"/>
  <c r="AM28" i="2"/>
  <c r="AN28" i="2"/>
  <c r="AO28" i="2" s="1"/>
  <c r="AJ29" i="2"/>
  <c r="AM29" i="2"/>
  <c r="AN29" i="2"/>
  <c r="AJ30" i="2"/>
  <c r="AM30" i="2"/>
  <c r="AN30" i="2"/>
  <c r="AO30" i="2" s="1"/>
  <c r="AJ31" i="2"/>
  <c r="AM31" i="2"/>
  <c r="AN31" i="2"/>
  <c r="AJ32" i="2"/>
  <c r="AM32" i="2"/>
  <c r="AN32" i="2"/>
  <c r="AO32" i="2" s="1"/>
  <c r="AJ33" i="2"/>
  <c r="AM33" i="2"/>
  <c r="AN33" i="2"/>
  <c r="AJ34" i="2"/>
  <c r="AM34" i="2"/>
  <c r="AN34" i="2"/>
  <c r="AO34" i="2" s="1"/>
  <c r="AJ35" i="2"/>
  <c r="AM35" i="2"/>
  <c r="AN35" i="2"/>
  <c r="AN2" i="2"/>
  <c r="AM2" i="2"/>
  <c r="AM3" i="1"/>
  <c r="AN3" i="1"/>
  <c r="AM4" i="1"/>
  <c r="AN4" i="1"/>
  <c r="AO4" i="1" s="1"/>
  <c r="AM5" i="1"/>
  <c r="AN5" i="1"/>
  <c r="AO5" i="1" s="1"/>
  <c r="AM6" i="1"/>
  <c r="AN6" i="1"/>
  <c r="AM7" i="1"/>
  <c r="AN7" i="1"/>
  <c r="AO7" i="1" s="1"/>
  <c r="AM8" i="1"/>
  <c r="AN8" i="1"/>
  <c r="AM9" i="1"/>
  <c r="AN9" i="1"/>
  <c r="AM10" i="1"/>
  <c r="AN10" i="1"/>
  <c r="AM11" i="1"/>
  <c r="AN11" i="1"/>
  <c r="AO11" i="1"/>
  <c r="AM12" i="1"/>
  <c r="AN12" i="1"/>
  <c r="AM13" i="1"/>
  <c r="AN13" i="1"/>
  <c r="AO13" i="1" s="1"/>
  <c r="AM14" i="1"/>
  <c r="AN14" i="1"/>
  <c r="AM15" i="1"/>
  <c r="AN15" i="1"/>
  <c r="AO15" i="1" s="1"/>
  <c r="AM16" i="1"/>
  <c r="AN16" i="1"/>
  <c r="AM17" i="1"/>
  <c r="AN17" i="1"/>
  <c r="AM18" i="1"/>
  <c r="AN18" i="1"/>
  <c r="AM19" i="1"/>
  <c r="AN19" i="1"/>
  <c r="AO19" i="1"/>
  <c r="AM20" i="1"/>
  <c r="AN20" i="1"/>
  <c r="AO20" i="1" s="1"/>
  <c r="AM21" i="1"/>
  <c r="AN21" i="1"/>
  <c r="AO21" i="1" s="1"/>
  <c r="AM22" i="1"/>
  <c r="AN22" i="1"/>
  <c r="AM23" i="1"/>
  <c r="AN23" i="1"/>
  <c r="AO23" i="1" s="1"/>
  <c r="AM24" i="1"/>
  <c r="AN24" i="1"/>
  <c r="AM25" i="1"/>
  <c r="AN25" i="1"/>
  <c r="AM26" i="1"/>
  <c r="AN26" i="1"/>
  <c r="AM27" i="1"/>
  <c r="AN27" i="1"/>
  <c r="AO27" i="1"/>
  <c r="AM28" i="1"/>
  <c r="AN28" i="1"/>
  <c r="AO28" i="1" s="1"/>
  <c r="AM29" i="1"/>
  <c r="AN29" i="1"/>
  <c r="AO29" i="1" s="1"/>
  <c r="AM30" i="1"/>
  <c r="AN30" i="1"/>
  <c r="AM31" i="1"/>
  <c r="AN31" i="1"/>
  <c r="AO31" i="1" s="1"/>
  <c r="AM32" i="1"/>
  <c r="AN32" i="1"/>
  <c r="AN2" i="1"/>
  <c r="AM2" i="1"/>
  <c r="R2" i="1"/>
  <c r="U2" i="1"/>
  <c r="S2" i="1" s="1"/>
  <c r="W2" i="1"/>
  <c r="T2" i="1" s="1"/>
  <c r="AJ2" i="1"/>
  <c r="AK2" i="1" s="1"/>
  <c r="R3" i="1"/>
  <c r="U3" i="1"/>
  <c r="S3" i="1" s="1"/>
  <c r="W3" i="1"/>
  <c r="T3" i="1" s="1"/>
  <c r="R4" i="1"/>
  <c r="T4" i="1"/>
  <c r="U4" i="1"/>
  <c r="S4" i="1" s="1"/>
  <c r="V4" i="1"/>
  <c r="AA4" i="1" s="1"/>
  <c r="W4" i="1"/>
  <c r="X4" i="1"/>
  <c r="AB4" i="1"/>
  <c r="AD4" i="1" s="1"/>
  <c r="R5" i="1"/>
  <c r="U5" i="1"/>
  <c r="S5" i="1" s="1"/>
  <c r="W5" i="1"/>
  <c r="T5" i="1" s="1"/>
  <c r="R6" i="1"/>
  <c r="U6" i="1"/>
  <c r="S6" i="1" s="1"/>
  <c r="W6" i="1"/>
  <c r="T6" i="1" s="1"/>
  <c r="R7" i="1"/>
  <c r="U7" i="1"/>
  <c r="S7" i="1" s="1"/>
  <c r="W7" i="1"/>
  <c r="T7" i="1" s="1"/>
  <c r="R8" i="1"/>
  <c r="T8" i="1"/>
  <c r="U8" i="1"/>
  <c r="S8" i="1" s="1"/>
  <c r="V8" i="1"/>
  <c r="AA8" i="1" s="1"/>
  <c r="W8" i="1"/>
  <c r="X8" i="1"/>
  <c r="AB8" i="1"/>
  <c r="AD8" i="1" s="1"/>
  <c r="R9" i="1"/>
  <c r="U9" i="1"/>
  <c r="S9" i="1" s="1"/>
  <c r="W9" i="1"/>
  <c r="T9" i="1" s="1"/>
  <c r="R10" i="1"/>
  <c r="U10" i="1"/>
  <c r="S10" i="1" s="1"/>
  <c r="W10" i="1"/>
  <c r="T10" i="1" s="1"/>
  <c r="R11" i="1"/>
  <c r="U11" i="1"/>
  <c r="S11" i="1" s="1"/>
  <c r="W11" i="1"/>
  <c r="T11" i="1" s="1"/>
  <c r="R12" i="1"/>
  <c r="T12" i="1"/>
  <c r="U12" i="1"/>
  <c r="S12" i="1" s="1"/>
  <c r="V12" i="1"/>
  <c r="AA12" i="1" s="1"/>
  <c r="W12" i="1"/>
  <c r="X12" i="1"/>
  <c r="AB12" i="1"/>
  <c r="AD12" i="1" s="1"/>
  <c r="R13" i="1"/>
  <c r="U13" i="1"/>
  <c r="S13" i="1" s="1"/>
  <c r="W13" i="1"/>
  <c r="T13" i="1" s="1"/>
  <c r="R14" i="1"/>
  <c r="U14" i="1"/>
  <c r="S14" i="1" s="1"/>
  <c r="W14" i="1"/>
  <c r="T14" i="1" s="1"/>
  <c r="R15" i="1"/>
  <c r="U15" i="1"/>
  <c r="S15" i="1" s="1"/>
  <c r="W15" i="1"/>
  <c r="T15" i="1" s="1"/>
  <c r="R16" i="1"/>
  <c r="T16" i="1"/>
  <c r="U16" i="1"/>
  <c r="S16" i="1" s="1"/>
  <c r="V16" i="1"/>
  <c r="AA16" i="1" s="1"/>
  <c r="W16" i="1"/>
  <c r="X16" i="1"/>
  <c r="AB16" i="1"/>
  <c r="AD16" i="1" s="1"/>
  <c r="R17" i="1"/>
  <c r="U17" i="1"/>
  <c r="S17" i="1" s="1"/>
  <c r="W17" i="1"/>
  <c r="T17" i="1" s="1"/>
  <c r="R18" i="1"/>
  <c r="U18" i="1"/>
  <c r="S18" i="1" s="1"/>
  <c r="W18" i="1"/>
  <c r="T18" i="1" s="1"/>
  <c r="R19" i="1"/>
  <c r="U19" i="1"/>
  <c r="S19" i="1" s="1"/>
  <c r="W19" i="1"/>
  <c r="T19" i="1" s="1"/>
  <c r="R20" i="1"/>
  <c r="T20" i="1"/>
  <c r="U20" i="1"/>
  <c r="S20" i="1" s="1"/>
  <c r="V20" i="1"/>
  <c r="AA20" i="1" s="1"/>
  <c r="W20" i="1"/>
  <c r="X20" i="1"/>
  <c r="AB20" i="1"/>
  <c r="AD20" i="1" s="1"/>
  <c r="R21" i="1"/>
  <c r="U21" i="1"/>
  <c r="S21" i="1" s="1"/>
  <c r="W21" i="1"/>
  <c r="T21" i="1" s="1"/>
  <c r="R22" i="1"/>
  <c r="U22" i="1"/>
  <c r="S22" i="1" s="1"/>
  <c r="W22" i="1"/>
  <c r="T22" i="1" s="1"/>
  <c r="R23" i="1"/>
  <c r="U23" i="1"/>
  <c r="S23" i="1" s="1"/>
  <c r="W23" i="1"/>
  <c r="T23" i="1" s="1"/>
  <c r="R24" i="1"/>
  <c r="T24" i="1"/>
  <c r="U24" i="1"/>
  <c r="S24" i="1" s="1"/>
  <c r="V24" i="1"/>
  <c r="AA24" i="1" s="1"/>
  <c r="W24" i="1"/>
  <c r="X24" i="1"/>
  <c r="AB24" i="1"/>
  <c r="AD24" i="1" s="1"/>
  <c r="R25" i="1"/>
  <c r="U25" i="1"/>
  <c r="S25" i="1" s="1"/>
  <c r="W25" i="1"/>
  <c r="T25" i="1" s="1"/>
  <c r="R26" i="1"/>
  <c r="U26" i="1"/>
  <c r="S26" i="1" s="1"/>
  <c r="W26" i="1"/>
  <c r="T26" i="1" s="1"/>
  <c r="R27" i="1"/>
  <c r="U27" i="1"/>
  <c r="S27" i="1" s="1"/>
  <c r="W27" i="1"/>
  <c r="T27" i="1" s="1"/>
  <c r="R28" i="1"/>
  <c r="T28" i="1"/>
  <c r="U28" i="1"/>
  <c r="S28" i="1" s="1"/>
  <c r="V28" i="1"/>
  <c r="AA28" i="1" s="1"/>
  <c r="W28" i="1"/>
  <c r="X28" i="1"/>
  <c r="AB28" i="1"/>
  <c r="AD28" i="1" s="1"/>
  <c r="R29" i="1"/>
  <c r="U29" i="1"/>
  <c r="S29" i="1" s="1"/>
  <c r="W29" i="1"/>
  <c r="T29" i="1" s="1"/>
  <c r="R30" i="1"/>
  <c r="U30" i="1"/>
  <c r="S30" i="1" s="1"/>
  <c r="W30" i="1"/>
  <c r="T30" i="1" s="1"/>
  <c r="R31" i="1"/>
  <c r="U31" i="1"/>
  <c r="S31" i="1" s="1"/>
  <c r="W31" i="1"/>
  <c r="T31" i="1" s="1"/>
  <c r="R32" i="1"/>
  <c r="T32" i="1"/>
  <c r="U32" i="1"/>
  <c r="S32" i="1" s="1"/>
  <c r="V32" i="1"/>
  <c r="AA32" i="1" s="1"/>
  <c r="W32" i="1"/>
  <c r="X32" i="1"/>
  <c r="AB32" i="1"/>
  <c r="AD32" i="1" s="1"/>
  <c r="S34" i="1"/>
  <c r="T34" i="1"/>
  <c r="U34" i="1"/>
  <c r="V34" i="1"/>
  <c r="W34" i="1"/>
  <c r="X34" i="1"/>
  <c r="AA34" i="1"/>
  <c r="AB34" i="1"/>
  <c r="AC34" i="1"/>
  <c r="AD34" i="1"/>
  <c r="AE34" i="1"/>
  <c r="AF34" i="1"/>
  <c r="AG34" i="1"/>
  <c r="AH34" i="1"/>
  <c r="AK34" i="1" s="1"/>
  <c r="AL34" i="1" s="1"/>
  <c r="AI34" i="1"/>
  <c r="AJ34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K35" i="1" s="1"/>
  <c r="AL35" i="1" s="1"/>
  <c r="AI35" i="1"/>
  <c r="AJ35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K36" i="1" s="1"/>
  <c r="AL36" i="1" s="1"/>
  <c r="AI36" i="1"/>
  <c r="AJ36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K37" i="1" s="1"/>
  <c r="AL37" i="1" s="1"/>
  <c r="AI37" i="1"/>
  <c r="AJ37" i="1"/>
  <c r="R2" i="2"/>
  <c r="Y2" i="2" s="1"/>
  <c r="U2" i="2"/>
  <c r="S2" i="2" s="1"/>
  <c r="W2" i="2"/>
  <c r="T2" i="2" s="1"/>
  <c r="Z2" i="2"/>
  <c r="AJ2" i="2"/>
  <c r="R3" i="2"/>
  <c r="Y3" i="2" s="1"/>
  <c r="U3" i="2"/>
  <c r="S3" i="2" s="1"/>
  <c r="V3" i="2"/>
  <c r="AA3" i="2" s="1"/>
  <c r="W3" i="2"/>
  <c r="T3" i="2" s="1"/>
  <c r="X3" i="2"/>
  <c r="Z3" i="2"/>
  <c r="AB3" i="2"/>
  <c r="R4" i="2"/>
  <c r="U4" i="2"/>
  <c r="V4" i="2" s="1"/>
  <c r="AA4" i="2" s="1"/>
  <c r="W4" i="2"/>
  <c r="T4" i="2" s="1"/>
  <c r="Y4" i="2"/>
  <c r="Z4" i="2"/>
  <c r="R5" i="2"/>
  <c r="Y5" i="2" s="1"/>
  <c r="U5" i="2"/>
  <c r="S5" i="2" s="1"/>
  <c r="W5" i="2"/>
  <c r="T5" i="2" s="1"/>
  <c r="Z5" i="2"/>
  <c r="R6" i="2"/>
  <c r="Y6" i="2" s="1"/>
  <c r="U6" i="2"/>
  <c r="V6" i="2" s="1"/>
  <c r="AA6" i="2" s="1"/>
  <c r="W6" i="2"/>
  <c r="T6" i="2" s="1"/>
  <c r="Z6" i="2"/>
  <c r="R7" i="2"/>
  <c r="Y7" i="2" s="1"/>
  <c r="T7" i="2"/>
  <c r="U7" i="2"/>
  <c r="S7" i="2" s="1"/>
  <c r="V7" i="2"/>
  <c r="AA7" i="2" s="1"/>
  <c r="W7" i="2"/>
  <c r="X7" i="2"/>
  <c r="Z7" i="2"/>
  <c r="AB7" i="2"/>
  <c r="AD7" i="2" s="1"/>
  <c r="R8" i="2"/>
  <c r="U8" i="2"/>
  <c r="V8" i="2" s="1"/>
  <c r="AA8" i="2" s="1"/>
  <c r="W8" i="2"/>
  <c r="T8" i="2" s="1"/>
  <c r="Y8" i="2"/>
  <c r="Z8" i="2"/>
  <c r="R9" i="2"/>
  <c r="Y9" i="2" s="1"/>
  <c r="U9" i="2"/>
  <c r="S9" i="2" s="1"/>
  <c r="W9" i="2"/>
  <c r="T9" i="2" s="1"/>
  <c r="Z9" i="2"/>
  <c r="R10" i="2"/>
  <c r="Y10" i="2" s="1"/>
  <c r="U10" i="2"/>
  <c r="V10" i="2" s="1"/>
  <c r="AA10" i="2" s="1"/>
  <c r="W10" i="2"/>
  <c r="T10" i="2" s="1"/>
  <c r="Z10" i="2"/>
  <c r="R11" i="2"/>
  <c r="Y11" i="2" s="1"/>
  <c r="T11" i="2"/>
  <c r="U11" i="2"/>
  <c r="S11" i="2" s="1"/>
  <c r="V11" i="2"/>
  <c r="AA11" i="2" s="1"/>
  <c r="W11" i="2"/>
  <c r="X11" i="2"/>
  <c r="Z11" i="2"/>
  <c r="AB11" i="2"/>
  <c r="AD11" i="2" s="1"/>
  <c r="R12" i="2"/>
  <c r="U12" i="2"/>
  <c r="V12" i="2" s="1"/>
  <c r="AA12" i="2" s="1"/>
  <c r="W12" i="2"/>
  <c r="T12" i="2" s="1"/>
  <c r="Y12" i="2"/>
  <c r="Z12" i="2"/>
  <c r="R13" i="2"/>
  <c r="Y13" i="2" s="1"/>
  <c r="U13" i="2"/>
  <c r="S13" i="2" s="1"/>
  <c r="W13" i="2"/>
  <c r="T13" i="2" s="1"/>
  <c r="Z13" i="2"/>
  <c r="R14" i="2"/>
  <c r="Y14" i="2" s="1"/>
  <c r="U14" i="2"/>
  <c r="V14" i="2" s="1"/>
  <c r="AA14" i="2" s="1"/>
  <c r="W14" i="2"/>
  <c r="T14" i="2" s="1"/>
  <c r="Z14" i="2"/>
  <c r="R15" i="2"/>
  <c r="Y15" i="2" s="1"/>
  <c r="T15" i="2"/>
  <c r="U15" i="2"/>
  <c r="S15" i="2" s="1"/>
  <c r="V15" i="2"/>
  <c r="AA15" i="2" s="1"/>
  <c r="W15" i="2"/>
  <c r="X15" i="2"/>
  <c r="Z15" i="2"/>
  <c r="AB15" i="2"/>
  <c r="AD15" i="2" s="1"/>
  <c r="R16" i="2"/>
  <c r="U16" i="2"/>
  <c r="V16" i="2" s="1"/>
  <c r="AA16" i="2" s="1"/>
  <c r="W16" i="2"/>
  <c r="T16" i="2" s="1"/>
  <c r="Y16" i="2"/>
  <c r="Z16" i="2"/>
  <c r="R17" i="2"/>
  <c r="Y17" i="2" s="1"/>
  <c r="U17" i="2"/>
  <c r="S17" i="2" s="1"/>
  <c r="W17" i="2"/>
  <c r="T17" i="2" s="1"/>
  <c r="Z17" i="2"/>
  <c r="R18" i="2"/>
  <c r="Y18" i="2" s="1"/>
  <c r="U18" i="2"/>
  <c r="V18" i="2" s="1"/>
  <c r="AA18" i="2" s="1"/>
  <c r="W18" i="2"/>
  <c r="T18" i="2" s="1"/>
  <c r="Z18" i="2"/>
  <c r="R19" i="2"/>
  <c r="Y19" i="2" s="1"/>
  <c r="T19" i="2"/>
  <c r="U19" i="2"/>
  <c r="S19" i="2" s="1"/>
  <c r="V19" i="2"/>
  <c r="AA19" i="2" s="1"/>
  <c r="W19" i="2"/>
  <c r="X19" i="2"/>
  <c r="Z19" i="2"/>
  <c r="AB19" i="2"/>
  <c r="AD19" i="2" s="1"/>
  <c r="R20" i="2"/>
  <c r="U20" i="2"/>
  <c r="V20" i="2" s="1"/>
  <c r="AA20" i="2" s="1"/>
  <c r="W20" i="2"/>
  <c r="T20" i="2" s="1"/>
  <c r="Y20" i="2"/>
  <c r="Z20" i="2"/>
  <c r="R21" i="2"/>
  <c r="Y21" i="2" s="1"/>
  <c r="U21" i="2"/>
  <c r="S21" i="2" s="1"/>
  <c r="W21" i="2"/>
  <c r="T21" i="2" s="1"/>
  <c r="Z21" i="2"/>
  <c r="R22" i="2"/>
  <c r="Y22" i="2" s="1"/>
  <c r="U22" i="2"/>
  <c r="V22" i="2" s="1"/>
  <c r="AA22" i="2" s="1"/>
  <c r="W22" i="2"/>
  <c r="T22" i="2" s="1"/>
  <c r="Z22" i="2"/>
  <c r="R23" i="2"/>
  <c r="Y23" i="2" s="1"/>
  <c r="T23" i="2"/>
  <c r="U23" i="2"/>
  <c r="S23" i="2" s="1"/>
  <c r="V23" i="2"/>
  <c r="AA23" i="2" s="1"/>
  <c r="W23" i="2"/>
  <c r="X23" i="2"/>
  <c r="Z23" i="2"/>
  <c r="AB23" i="2"/>
  <c r="AD23" i="2" s="1"/>
  <c r="R24" i="2"/>
  <c r="U24" i="2"/>
  <c r="V24" i="2" s="1"/>
  <c r="AA24" i="2" s="1"/>
  <c r="W24" i="2"/>
  <c r="T24" i="2" s="1"/>
  <c r="Y24" i="2"/>
  <c r="Z24" i="2"/>
  <c r="R25" i="2"/>
  <c r="Y25" i="2" s="1"/>
  <c r="U25" i="2"/>
  <c r="S25" i="2" s="1"/>
  <c r="W25" i="2"/>
  <c r="T25" i="2" s="1"/>
  <c r="Z25" i="2"/>
  <c r="R26" i="2"/>
  <c r="Y26" i="2" s="1"/>
  <c r="U26" i="2"/>
  <c r="V26" i="2" s="1"/>
  <c r="AA26" i="2" s="1"/>
  <c r="W26" i="2"/>
  <c r="T26" i="2" s="1"/>
  <c r="Z26" i="2"/>
  <c r="R27" i="2"/>
  <c r="Y27" i="2" s="1"/>
  <c r="T27" i="2"/>
  <c r="U27" i="2"/>
  <c r="S27" i="2" s="1"/>
  <c r="V27" i="2"/>
  <c r="AA27" i="2" s="1"/>
  <c r="W27" i="2"/>
  <c r="X27" i="2"/>
  <c r="Z27" i="2"/>
  <c r="AB27" i="2"/>
  <c r="AD27" i="2" s="1"/>
  <c r="R28" i="2"/>
  <c r="U28" i="2"/>
  <c r="V28" i="2" s="1"/>
  <c r="AA28" i="2" s="1"/>
  <c r="W28" i="2"/>
  <c r="T28" i="2" s="1"/>
  <c r="Y28" i="2"/>
  <c r="Z28" i="2"/>
  <c r="R29" i="2"/>
  <c r="Y29" i="2" s="1"/>
  <c r="U29" i="2"/>
  <c r="S29" i="2" s="1"/>
  <c r="W29" i="2"/>
  <c r="T29" i="2" s="1"/>
  <c r="Z29" i="2"/>
  <c r="R30" i="2"/>
  <c r="Y30" i="2" s="1"/>
  <c r="U30" i="2"/>
  <c r="V30" i="2" s="1"/>
  <c r="AA30" i="2" s="1"/>
  <c r="W30" i="2"/>
  <c r="T30" i="2" s="1"/>
  <c r="Z30" i="2"/>
  <c r="R31" i="2"/>
  <c r="Y31" i="2" s="1"/>
  <c r="T31" i="2"/>
  <c r="U31" i="2"/>
  <c r="S31" i="2" s="1"/>
  <c r="V31" i="2"/>
  <c r="AA31" i="2" s="1"/>
  <c r="W31" i="2"/>
  <c r="X31" i="2"/>
  <c r="Z31" i="2"/>
  <c r="AB31" i="2"/>
  <c r="AD31" i="2" s="1"/>
  <c r="R32" i="2"/>
  <c r="U32" i="2"/>
  <c r="V32" i="2" s="1"/>
  <c r="AA32" i="2" s="1"/>
  <c r="W32" i="2"/>
  <c r="T32" i="2" s="1"/>
  <c r="Y32" i="2"/>
  <c r="Z32" i="2"/>
  <c r="R33" i="2"/>
  <c r="Y33" i="2" s="1"/>
  <c r="U33" i="2"/>
  <c r="S33" i="2" s="1"/>
  <c r="W33" i="2"/>
  <c r="T33" i="2" s="1"/>
  <c r="Z33" i="2"/>
  <c r="R34" i="2"/>
  <c r="U34" i="2"/>
  <c r="V34" i="2" s="1"/>
  <c r="AA34" i="2" s="1"/>
  <c r="W34" i="2"/>
  <c r="T34" i="2" s="1"/>
  <c r="Y34" i="2"/>
  <c r="Z34" i="2"/>
  <c r="R35" i="2"/>
  <c r="Y35" i="2" s="1"/>
  <c r="U35" i="2"/>
  <c r="S35" i="2" s="1"/>
  <c r="W35" i="2"/>
  <c r="T35" i="2" s="1"/>
  <c r="Z35" i="2"/>
  <c r="S37" i="2"/>
  <c r="T37" i="2"/>
  <c r="U37" i="2"/>
  <c r="V37" i="2"/>
  <c r="W37" i="2"/>
  <c r="X37" i="2"/>
  <c r="Y37" i="2"/>
  <c r="Z37" i="2"/>
  <c r="AA37" i="2"/>
  <c r="AB37" i="2"/>
  <c r="AC37" i="2"/>
  <c r="AD37" i="2"/>
  <c r="AE37" i="2"/>
  <c r="AF37" i="2"/>
  <c r="AG37" i="2"/>
  <c r="AH37" i="2"/>
  <c r="AK37" i="2" s="1"/>
  <c r="AL37" i="2" s="1"/>
  <c r="AI37" i="2"/>
  <c r="AJ37" i="2"/>
  <c r="R2" i="3"/>
  <c r="U2" i="3"/>
  <c r="S2" i="3" s="1"/>
  <c r="W2" i="3"/>
  <c r="T2" i="3" s="1"/>
  <c r="Y2" i="3"/>
  <c r="Z2" i="3"/>
  <c r="R3" i="3"/>
  <c r="U3" i="3"/>
  <c r="S3" i="3" s="1"/>
  <c r="W3" i="3"/>
  <c r="T3" i="3" s="1"/>
  <c r="Y3" i="3"/>
  <c r="Z3" i="3"/>
  <c r="R4" i="3"/>
  <c r="U4" i="3"/>
  <c r="S4" i="3" s="1"/>
  <c r="W4" i="3"/>
  <c r="T4" i="3" s="1"/>
  <c r="Y4" i="3"/>
  <c r="Z4" i="3"/>
  <c r="R5" i="3"/>
  <c r="U5" i="3"/>
  <c r="S5" i="3" s="1"/>
  <c r="W5" i="3"/>
  <c r="T5" i="3" s="1"/>
  <c r="Y5" i="3"/>
  <c r="Z5" i="3"/>
  <c r="R6" i="3"/>
  <c r="U6" i="3"/>
  <c r="S6" i="3" s="1"/>
  <c r="W6" i="3"/>
  <c r="T6" i="3" s="1"/>
  <c r="Y6" i="3"/>
  <c r="Z6" i="3"/>
  <c r="R7" i="3"/>
  <c r="U7" i="3"/>
  <c r="S7" i="3" s="1"/>
  <c r="W7" i="3"/>
  <c r="T7" i="3" s="1"/>
  <c r="Y7" i="3"/>
  <c r="Z7" i="3"/>
  <c r="R8" i="3"/>
  <c r="U8" i="3"/>
  <c r="S8" i="3" s="1"/>
  <c r="W8" i="3"/>
  <c r="T8" i="3" s="1"/>
  <c r="Y8" i="3"/>
  <c r="Z8" i="3"/>
  <c r="R9" i="3"/>
  <c r="U9" i="3"/>
  <c r="S9" i="3" s="1"/>
  <c r="W9" i="3"/>
  <c r="T9" i="3" s="1"/>
  <c r="Y9" i="3"/>
  <c r="Z9" i="3"/>
  <c r="R10" i="3"/>
  <c r="U10" i="3"/>
  <c r="S10" i="3" s="1"/>
  <c r="W10" i="3"/>
  <c r="T10" i="3" s="1"/>
  <c r="Y10" i="3"/>
  <c r="Z10" i="3"/>
  <c r="R11" i="3"/>
  <c r="U11" i="3"/>
  <c r="S11" i="3" s="1"/>
  <c r="W11" i="3"/>
  <c r="T11" i="3" s="1"/>
  <c r="Y11" i="3"/>
  <c r="Z11" i="3"/>
  <c r="R12" i="3"/>
  <c r="U12" i="3"/>
  <c r="S12" i="3" s="1"/>
  <c r="W12" i="3"/>
  <c r="T12" i="3" s="1"/>
  <c r="Y12" i="3"/>
  <c r="Z12" i="3"/>
  <c r="R13" i="3"/>
  <c r="U13" i="3"/>
  <c r="S13" i="3" s="1"/>
  <c r="W13" i="3"/>
  <c r="T13" i="3" s="1"/>
  <c r="Y13" i="3"/>
  <c r="Z13" i="3"/>
  <c r="R14" i="3"/>
  <c r="U14" i="3"/>
  <c r="S14" i="3" s="1"/>
  <c r="W14" i="3"/>
  <c r="T14" i="3" s="1"/>
  <c r="Y14" i="3"/>
  <c r="Z14" i="3"/>
  <c r="R15" i="3"/>
  <c r="U15" i="3"/>
  <c r="S15" i="3" s="1"/>
  <c r="W15" i="3"/>
  <c r="T15" i="3" s="1"/>
  <c r="Y15" i="3"/>
  <c r="Z15" i="3"/>
  <c r="R16" i="3"/>
  <c r="U16" i="3"/>
  <c r="S16" i="3" s="1"/>
  <c r="W16" i="3"/>
  <c r="T16" i="3" s="1"/>
  <c r="Y16" i="3"/>
  <c r="Z16" i="3"/>
  <c r="R17" i="3"/>
  <c r="U17" i="3"/>
  <c r="S17" i="3" s="1"/>
  <c r="W17" i="3"/>
  <c r="T17" i="3" s="1"/>
  <c r="Y17" i="3"/>
  <c r="Z17" i="3"/>
  <c r="R18" i="3"/>
  <c r="U18" i="3"/>
  <c r="S18" i="3" s="1"/>
  <c r="W18" i="3"/>
  <c r="T18" i="3" s="1"/>
  <c r="Y18" i="3"/>
  <c r="Z18" i="3"/>
  <c r="R19" i="3"/>
  <c r="U19" i="3"/>
  <c r="S19" i="3" s="1"/>
  <c r="W19" i="3"/>
  <c r="T19" i="3" s="1"/>
  <c r="Y19" i="3"/>
  <c r="Z19" i="3"/>
  <c r="R20" i="3"/>
  <c r="U20" i="3"/>
  <c r="S20" i="3" s="1"/>
  <c r="W20" i="3"/>
  <c r="T20" i="3" s="1"/>
  <c r="Y20" i="3"/>
  <c r="Z20" i="3"/>
  <c r="R21" i="3"/>
  <c r="U21" i="3"/>
  <c r="S21" i="3" s="1"/>
  <c r="W21" i="3"/>
  <c r="T21" i="3" s="1"/>
  <c r="Y21" i="3"/>
  <c r="Z21" i="3"/>
  <c r="R22" i="3"/>
  <c r="U22" i="3"/>
  <c r="S22" i="3" s="1"/>
  <c r="W22" i="3"/>
  <c r="T22" i="3" s="1"/>
  <c r="Y22" i="3"/>
  <c r="Z22" i="3"/>
  <c r="R23" i="3"/>
  <c r="U23" i="3"/>
  <c r="S23" i="3" s="1"/>
  <c r="W23" i="3"/>
  <c r="T23" i="3" s="1"/>
  <c r="Y23" i="3"/>
  <c r="Z23" i="3"/>
  <c r="R24" i="3"/>
  <c r="U24" i="3"/>
  <c r="S24" i="3" s="1"/>
  <c r="W24" i="3"/>
  <c r="T24" i="3" s="1"/>
  <c r="Y24" i="3"/>
  <c r="Z24" i="3"/>
  <c r="R25" i="3"/>
  <c r="U25" i="3"/>
  <c r="S25" i="3" s="1"/>
  <c r="W25" i="3"/>
  <c r="T25" i="3" s="1"/>
  <c r="Y25" i="3"/>
  <c r="Z25" i="3"/>
  <c r="R26" i="3"/>
  <c r="U26" i="3"/>
  <c r="S26" i="3" s="1"/>
  <c r="W26" i="3"/>
  <c r="T26" i="3" s="1"/>
  <c r="Y26" i="3"/>
  <c r="Z26" i="3"/>
  <c r="R27" i="3"/>
  <c r="U27" i="3"/>
  <c r="S27" i="3" s="1"/>
  <c r="W27" i="3"/>
  <c r="T27" i="3" s="1"/>
  <c r="Y27" i="3"/>
  <c r="Z27" i="3"/>
  <c r="R28" i="3"/>
  <c r="U28" i="3"/>
  <c r="S28" i="3" s="1"/>
  <c r="W28" i="3"/>
  <c r="T28" i="3" s="1"/>
  <c r="Y28" i="3"/>
  <c r="Z28" i="3"/>
  <c r="R29" i="3"/>
  <c r="U29" i="3"/>
  <c r="S29" i="3" s="1"/>
  <c r="W29" i="3"/>
  <c r="T29" i="3" s="1"/>
  <c r="Y29" i="3"/>
  <c r="Z29" i="3"/>
  <c r="R30" i="3"/>
  <c r="U30" i="3"/>
  <c r="S30" i="3" s="1"/>
  <c r="W30" i="3"/>
  <c r="T30" i="3" s="1"/>
  <c r="Y30" i="3"/>
  <c r="Z30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AK32" i="3"/>
  <c r="AL32" i="3" s="1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AK33" i="3" s="1"/>
  <c r="AL33" i="3" s="1"/>
  <c r="AI33" i="3"/>
  <c r="AJ33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K34" i="3" s="1"/>
  <c r="AL34" i="3" s="1"/>
  <c r="AI34" i="3"/>
  <c r="AJ34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AF35" i="3"/>
  <c r="AG35" i="3"/>
  <c r="AH35" i="3"/>
  <c r="AK35" i="3" s="1"/>
  <c r="AL35" i="3" s="1"/>
  <c r="AI35" i="3"/>
  <c r="AJ35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 s="1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AK37" i="3" s="1"/>
  <c r="AL37" i="3" s="1"/>
  <c r="AI37" i="3"/>
  <c r="AJ37" i="3"/>
  <c r="AI29" i="3" l="1"/>
  <c r="AI25" i="3"/>
  <c r="AI21" i="3"/>
  <c r="AJ21" i="3" s="1"/>
  <c r="AI17" i="3"/>
  <c r="AI13" i="3"/>
  <c r="AI9" i="3"/>
  <c r="AI5" i="3"/>
  <c r="AI31" i="3" s="1"/>
  <c r="E9" i="7" s="1"/>
  <c r="AO25" i="3"/>
  <c r="AO24" i="3"/>
  <c r="AO17" i="3"/>
  <c r="AO16" i="3"/>
  <c r="AO9" i="3"/>
  <c r="AO8" i="3"/>
  <c r="X30" i="3"/>
  <c r="AB30" i="3" s="1"/>
  <c r="V30" i="3"/>
  <c r="AA30" i="3" s="1"/>
  <c r="AC30" i="3" s="1"/>
  <c r="X29" i="3"/>
  <c r="AB29" i="3" s="1"/>
  <c r="V29" i="3"/>
  <c r="AA29" i="3" s="1"/>
  <c r="AC29" i="3" s="1"/>
  <c r="X28" i="3"/>
  <c r="AB28" i="3" s="1"/>
  <c r="V28" i="3"/>
  <c r="AA28" i="3" s="1"/>
  <c r="AC28" i="3" s="1"/>
  <c r="X27" i="3"/>
  <c r="AB27" i="3" s="1"/>
  <c r="V27" i="3"/>
  <c r="AA27" i="3" s="1"/>
  <c r="AC27" i="3" s="1"/>
  <c r="X26" i="3"/>
  <c r="AB26" i="3" s="1"/>
  <c r="V26" i="3"/>
  <c r="AA26" i="3" s="1"/>
  <c r="AC26" i="3" s="1"/>
  <c r="X25" i="3"/>
  <c r="AB25" i="3" s="1"/>
  <c r="V25" i="3"/>
  <c r="AA25" i="3" s="1"/>
  <c r="AC25" i="3" s="1"/>
  <c r="X24" i="3"/>
  <c r="AB24" i="3" s="1"/>
  <c r="V24" i="3"/>
  <c r="AA24" i="3" s="1"/>
  <c r="AC24" i="3" s="1"/>
  <c r="X23" i="3"/>
  <c r="AB23" i="3" s="1"/>
  <c r="V23" i="3"/>
  <c r="AA23" i="3" s="1"/>
  <c r="AC23" i="3" s="1"/>
  <c r="X22" i="3"/>
  <c r="AB22" i="3" s="1"/>
  <c r="V22" i="3"/>
  <c r="AA22" i="3" s="1"/>
  <c r="AC22" i="3" s="1"/>
  <c r="X21" i="3"/>
  <c r="AB21" i="3" s="1"/>
  <c r="V21" i="3"/>
  <c r="AA21" i="3" s="1"/>
  <c r="AC21" i="3" s="1"/>
  <c r="X20" i="3"/>
  <c r="AB20" i="3" s="1"/>
  <c r="V20" i="3"/>
  <c r="AA20" i="3" s="1"/>
  <c r="AC20" i="3" s="1"/>
  <c r="X19" i="3"/>
  <c r="AB19" i="3" s="1"/>
  <c r="V19" i="3"/>
  <c r="AA19" i="3" s="1"/>
  <c r="AC19" i="3" s="1"/>
  <c r="X18" i="3"/>
  <c r="AB18" i="3" s="1"/>
  <c r="V18" i="3"/>
  <c r="AA18" i="3" s="1"/>
  <c r="AC18" i="3" s="1"/>
  <c r="X17" i="3"/>
  <c r="AB17" i="3" s="1"/>
  <c r="V17" i="3"/>
  <c r="AA17" i="3" s="1"/>
  <c r="AC17" i="3" s="1"/>
  <c r="X16" i="3"/>
  <c r="AB16" i="3" s="1"/>
  <c r="V16" i="3"/>
  <c r="AA16" i="3" s="1"/>
  <c r="AC16" i="3" s="1"/>
  <c r="X15" i="3"/>
  <c r="AB15" i="3" s="1"/>
  <c r="V15" i="3"/>
  <c r="AA15" i="3" s="1"/>
  <c r="AC15" i="3" s="1"/>
  <c r="X14" i="3"/>
  <c r="AB14" i="3" s="1"/>
  <c r="V14" i="3"/>
  <c r="AA14" i="3" s="1"/>
  <c r="AC14" i="3" s="1"/>
  <c r="X13" i="3"/>
  <c r="AB13" i="3" s="1"/>
  <c r="V13" i="3"/>
  <c r="AA13" i="3" s="1"/>
  <c r="AC13" i="3" s="1"/>
  <c r="X12" i="3"/>
  <c r="AB12" i="3" s="1"/>
  <c r="V12" i="3"/>
  <c r="AA12" i="3" s="1"/>
  <c r="AC12" i="3" s="1"/>
  <c r="X11" i="3"/>
  <c r="AB11" i="3" s="1"/>
  <c r="V11" i="3"/>
  <c r="AA11" i="3" s="1"/>
  <c r="AC11" i="3" s="1"/>
  <c r="X10" i="3"/>
  <c r="AB10" i="3" s="1"/>
  <c r="V10" i="3"/>
  <c r="AA10" i="3" s="1"/>
  <c r="AC10" i="3" s="1"/>
  <c r="X9" i="3"/>
  <c r="AB9" i="3" s="1"/>
  <c r="V9" i="3"/>
  <c r="AA9" i="3" s="1"/>
  <c r="AC9" i="3" s="1"/>
  <c r="X8" i="3"/>
  <c r="AB8" i="3" s="1"/>
  <c r="V8" i="3"/>
  <c r="AA8" i="3" s="1"/>
  <c r="AC8" i="3" s="1"/>
  <c r="X7" i="3"/>
  <c r="AB7" i="3" s="1"/>
  <c r="V7" i="3"/>
  <c r="AA7" i="3" s="1"/>
  <c r="AC7" i="3" s="1"/>
  <c r="X6" i="3"/>
  <c r="AB6" i="3" s="1"/>
  <c r="V6" i="3"/>
  <c r="AA6" i="3" s="1"/>
  <c r="AC6" i="3" s="1"/>
  <c r="X5" i="3"/>
  <c r="AB5" i="3" s="1"/>
  <c r="V5" i="3"/>
  <c r="AA5" i="3" s="1"/>
  <c r="AC5" i="3" s="1"/>
  <c r="X4" i="3"/>
  <c r="AB4" i="3" s="1"/>
  <c r="V4" i="3"/>
  <c r="AA4" i="3" s="1"/>
  <c r="AC4" i="3" s="1"/>
  <c r="X3" i="3"/>
  <c r="AB3" i="3" s="1"/>
  <c r="V3" i="3"/>
  <c r="AA3" i="3" s="1"/>
  <c r="AC3" i="3" s="1"/>
  <c r="X2" i="3"/>
  <c r="AB2" i="3" s="1"/>
  <c r="V2" i="3"/>
  <c r="AA2" i="3" s="1"/>
  <c r="AC2" i="3" s="1"/>
  <c r="AO2" i="3"/>
  <c r="AJ29" i="3"/>
  <c r="AJ27" i="3"/>
  <c r="AJ24" i="3"/>
  <c r="AJ30" i="3"/>
  <c r="AJ28" i="3"/>
  <c r="AJ26" i="3"/>
  <c r="AJ25" i="3"/>
  <c r="AJ23" i="3"/>
  <c r="AJ19" i="3"/>
  <c r="AJ17" i="3"/>
  <c r="AJ15" i="3"/>
  <c r="AJ13" i="3"/>
  <c r="AJ11" i="3"/>
  <c r="AJ9" i="3"/>
  <c r="AJ7" i="3"/>
  <c r="AJ3" i="3"/>
  <c r="AO30" i="3"/>
  <c r="AO26" i="3"/>
  <c r="AO22" i="3"/>
  <c r="AO18" i="3"/>
  <c r="AO14" i="3"/>
  <c r="AO10" i="3"/>
  <c r="AO6" i="3"/>
  <c r="AJ22" i="3"/>
  <c r="AJ20" i="3"/>
  <c r="AJ18" i="3"/>
  <c r="AJ16" i="3"/>
  <c r="AJ14" i="3"/>
  <c r="AJ12" i="3"/>
  <c r="AJ10" i="3"/>
  <c r="AJ8" i="3"/>
  <c r="AJ6" i="3"/>
  <c r="AJ4" i="3"/>
  <c r="AD3" i="2"/>
  <c r="AO35" i="2"/>
  <c r="AO33" i="2"/>
  <c r="AO31" i="2"/>
  <c r="AO29" i="2"/>
  <c r="AO27" i="2"/>
  <c r="AO25" i="2"/>
  <c r="AO14" i="2"/>
  <c r="AO12" i="2"/>
  <c r="AO10" i="2"/>
  <c r="AO8" i="2"/>
  <c r="AO6" i="2"/>
  <c r="AO4" i="2"/>
  <c r="AK23" i="2"/>
  <c r="AK22" i="2"/>
  <c r="AK21" i="2"/>
  <c r="AK20" i="2"/>
  <c r="AK19" i="2"/>
  <c r="AK18" i="2"/>
  <c r="AK17" i="2"/>
  <c r="AK16" i="2"/>
  <c r="AK15" i="2"/>
  <c r="AK11" i="2"/>
  <c r="AK10" i="2"/>
  <c r="AK9" i="2"/>
  <c r="AK8" i="2"/>
  <c r="AK7" i="2"/>
  <c r="AK6" i="2"/>
  <c r="AK5" i="2"/>
  <c r="AK4" i="2"/>
  <c r="AK3" i="2"/>
  <c r="X35" i="2"/>
  <c r="AB35" i="2" s="1"/>
  <c r="AD35" i="2" s="1"/>
  <c r="V35" i="2"/>
  <c r="AA35" i="2" s="1"/>
  <c r="AC35" i="2" s="1"/>
  <c r="X33" i="2"/>
  <c r="AB33" i="2" s="1"/>
  <c r="AD33" i="2" s="1"/>
  <c r="V33" i="2"/>
  <c r="AA33" i="2" s="1"/>
  <c r="AC33" i="2" s="1"/>
  <c r="X29" i="2"/>
  <c r="AB29" i="2" s="1"/>
  <c r="AD29" i="2" s="1"/>
  <c r="V29" i="2"/>
  <c r="AA29" i="2" s="1"/>
  <c r="AC29" i="2" s="1"/>
  <c r="X25" i="2"/>
  <c r="AB25" i="2" s="1"/>
  <c r="AD25" i="2" s="1"/>
  <c r="V25" i="2"/>
  <c r="AA25" i="2" s="1"/>
  <c r="AC25" i="2" s="1"/>
  <c r="X21" i="2"/>
  <c r="AB21" i="2" s="1"/>
  <c r="AD21" i="2" s="1"/>
  <c r="V21" i="2"/>
  <c r="AA21" i="2" s="1"/>
  <c r="AC21" i="2" s="1"/>
  <c r="X17" i="2"/>
  <c r="AB17" i="2" s="1"/>
  <c r="AD17" i="2" s="1"/>
  <c r="V17" i="2"/>
  <c r="AA17" i="2" s="1"/>
  <c r="AC17" i="2" s="1"/>
  <c r="X13" i="2"/>
  <c r="AB13" i="2" s="1"/>
  <c r="AD13" i="2" s="1"/>
  <c r="V13" i="2"/>
  <c r="AA13" i="2" s="1"/>
  <c r="AC13" i="2" s="1"/>
  <c r="X9" i="2"/>
  <c r="AB9" i="2" s="1"/>
  <c r="AD9" i="2" s="1"/>
  <c r="V9" i="2"/>
  <c r="AA9" i="2" s="1"/>
  <c r="AC9" i="2" s="1"/>
  <c r="AE9" i="2" s="1"/>
  <c r="X5" i="2"/>
  <c r="AB5" i="2" s="1"/>
  <c r="AD5" i="2" s="1"/>
  <c r="V5" i="2"/>
  <c r="AA5" i="2" s="1"/>
  <c r="AC5" i="2" s="1"/>
  <c r="AE5" i="2" s="1"/>
  <c r="X2" i="2"/>
  <c r="AB2" i="2" s="1"/>
  <c r="AD2" i="2" s="1"/>
  <c r="V2" i="2"/>
  <c r="AA2" i="2" s="1"/>
  <c r="AC2" i="2" s="1"/>
  <c r="AI34" i="2"/>
  <c r="AI33" i="2"/>
  <c r="AI32" i="2"/>
  <c r="AI31" i="2"/>
  <c r="AI30" i="2"/>
  <c r="AI29" i="2"/>
  <c r="AI28" i="2"/>
  <c r="AI27" i="2"/>
  <c r="AI26" i="2"/>
  <c r="AI25" i="2"/>
  <c r="AI24" i="2"/>
  <c r="AI23" i="2"/>
  <c r="AI22" i="2"/>
  <c r="AI21" i="2"/>
  <c r="AI20" i="2"/>
  <c r="AI19" i="2"/>
  <c r="AI18" i="2"/>
  <c r="AI17" i="2"/>
  <c r="AI16" i="2"/>
  <c r="AI15" i="2"/>
  <c r="AI14" i="2"/>
  <c r="AI13" i="2"/>
  <c r="AI12" i="2"/>
  <c r="AI11" i="2"/>
  <c r="AI10" i="2"/>
  <c r="AI9" i="2"/>
  <c r="AI8" i="2"/>
  <c r="AI7" i="2"/>
  <c r="AI6" i="2"/>
  <c r="AI5" i="2"/>
  <c r="AI4" i="2"/>
  <c r="AF31" i="2"/>
  <c r="AC31" i="2"/>
  <c r="AE31" i="2" s="1"/>
  <c r="AC27" i="2"/>
  <c r="AE27" i="2" s="1"/>
  <c r="AF23" i="2"/>
  <c r="AC23" i="2"/>
  <c r="AE23" i="2" s="1"/>
  <c r="AC19" i="2"/>
  <c r="AE19" i="2" s="1"/>
  <c r="AF15" i="2"/>
  <c r="AC15" i="2"/>
  <c r="AE15" i="2" s="1"/>
  <c r="AC11" i="2"/>
  <c r="AE11" i="2" s="1"/>
  <c r="AC7" i="2"/>
  <c r="AE7" i="2" s="1"/>
  <c r="AC3" i="2"/>
  <c r="AE3" i="2" s="1"/>
  <c r="AL35" i="2"/>
  <c r="AL33" i="2"/>
  <c r="AL31" i="2"/>
  <c r="AL29" i="2"/>
  <c r="AL27" i="2"/>
  <c r="AL25" i="2"/>
  <c r="AE35" i="2"/>
  <c r="AE33" i="2"/>
  <c r="AE29" i="2"/>
  <c r="AE25" i="2"/>
  <c r="AE21" i="2"/>
  <c r="AE17" i="2"/>
  <c r="AE13" i="2"/>
  <c r="AE2" i="2"/>
  <c r="S32" i="2"/>
  <c r="AC32" i="2" s="1"/>
  <c r="S30" i="2"/>
  <c r="AC30" i="2" s="1"/>
  <c r="S28" i="2"/>
  <c r="AC28" i="2" s="1"/>
  <c r="AL28" i="2" s="1"/>
  <c r="S26" i="2"/>
  <c r="AC26" i="2" s="1"/>
  <c r="S24" i="2"/>
  <c r="AC24" i="2" s="1"/>
  <c r="S22" i="2"/>
  <c r="AC22" i="2" s="1"/>
  <c r="S20" i="2"/>
  <c r="AC20" i="2" s="1"/>
  <c r="AL20" i="2" s="1"/>
  <c r="S18" i="2"/>
  <c r="AC18" i="2" s="1"/>
  <c r="S16" i="2"/>
  <c r="AC16" i="2" s="1"/>
  <c r="S14" i="2"/>
  <c r="AC14" i="2" s="1"/>
  <c r="S12" i="2"/>
  <c r="AC12" i="2" s="1"/>
  <c r="AF11" i="2"/>
  <c r="S10" i="2"/>
  <c r="AC10" i="2" s="1"/>
  <c r="AL10" i="2" s="1"/>
  <c r="AF9" i="2"/>
  <c r="S8" i="2"/>
  <c r="AC8" i="2" s="1"/>
  <c r="AF7" i="2"/>
  <c r="S6" i="2"/>
  <c r="AC6" i="2" s="1"/>
  <c r="AF5" i="2"/>
  <c r="S4" i="2"/>
  <c r="AC4" i="2" s="1"/>
  <c r="AF3" i="2"/>
  <c r="AL23" i="2"/>
  <c r="AL21" i="2"/>
  <c r="AL19" i="2"/>
  <c r="AL17" i="2"/>
  <c r="AL15" i="2"/>
  <c r="AK35" i="2"/>
  <c r="AK34" i="2"/>
  <c r="AK33" i="2"/>
  <c r="AK32" i="2"/>
  <c r="AK31" i="2"/>
  <c r="AK30" i="2"/>
  <c r="AK29" i="2"/>
  <c r="AK28" i="2"/>
  <c r="AK27" i="2"/>
  <c r="AK26" i="2"/>
  <c r="AK25" i="2"/>
  <c r="AK24" i="2"/>
  <c r="AK14" i="2"/>
  <c r="AK13" i="2"/>
  <c r="AK12" i="2"/>
  <c r="S34" i="2"/>
  <c r="AC34" i="2" s="1"/>
  <c r="X34" i="2"/>
  <c r="AB34" i="2" s="1"/>
  <c r="AD34" i="2" s="1"/>
  <c r="X32" i="2"/>
  <c r="AB32" i="2" s="1"/>
  <c r="AD32" i="2" s="1"/>
  <c r="X30" i="2"/>
  <c r="AB30" i="2" s="1"/>
  <c r="AD30" i="2" s="1"/>
  <c r="X28" i="2"/>
  <c r="AB28" i="2" s="1"/>
  <c r="AD28" i="2" s="1"/>
  <c r="X26" i="2"/>
  <c r="AB26" i="2" s="1"/>
  <c r="AD26" i="2" s="1"/>
  <c r="X24" i="2"/>
  <c r="AB24" i="2" s="1"/>
  <c r="AD24" i="2" s="1"/>
  <c r="X22" i="2"/>
  <c r="AB22" i="2" s="1"/>
  <c r="AD22" i="2" s="1"/>
  <c r="X20" i="2"/>
  <c r="AB20" i="2" s="1"/>
  <c r="AD20" i="2" s="1"/>
  <c r="X18" i="2"/>
  <c r="AB18" i="2" s="1"/>
  <c r="AD18" i="2" s="1"/>
  <c r="X16" i="2"/>
  <c r="AB16" i="2" s="1"/>
  <c r="AD16" i="2" s="1"/>
  <c r="X14" i="2"/>
  <c r="AB14" i="2" s="1"/>
  <c r="AD14" i="2" s="1"/>
  <c r="X12" i="2"/>
  <c r="AB12" i="2" s="1"/>
  <c r="AD12" i="2" s="1"/>
  <c r="X10" i="2"/>
  <c r="AB10" i="2" s="1"/>
  <c r="AD10" i="2" s="1"/>
  <c r="X8" i="2"/>
  <c r="AB8" i="2" s="1"/>
  <c r="AD8" i="2" s="1"/>
  <c r="X6" i="2"/>
  <c r="AB6" i="2" s="1"/>
  <c r="AD6" i="2" s="1"/>
  <c r="X4" i="2"/>
  <c r="AB4" i="2" s="1"/>
  <c r="AD4" i="2" s="1"/>
  <c r="AO2" i="2"/>
  <c r="AL13" i="2"/>
  <c r="AL11" i="2"/>
  <c r="AK2" i="2"/>
  <c r="AK36" i="2" s="1"/>
  <c r="AL9" i="2"/>
  <c r="AL7" i="2"/>
  <c r="AL5" i="2"/>
  <c r="AL3" i="2"/>
  <c r="AO3" i="1"/>
  <c r="AI31" i="1"/>
  <c r="AI30" i="1"/>
  <c r="AI29" i="1"/>
  <c r="AI28" i="1"/>
  <c r="AI27" i="1"/>
  <c r="AI20" i="1"/>
  <c r="AI19" i="1"/>
  <c r="AI12" i="1"/>
  <c r="AI11" i="1"/>
  <c r="AI4" i="1"/>
  <c r="AI3" i="1"/>
  <c r="X30" i="1"/>
  <c r="AB30" i="1" s="1"/>
  <c r="AD30" i="1" s="1"/>
  <c r="V30" i="1"/>
  <c r="AA30" i="1" s="1"/>
  <c r="AC30" i="1" s="1"/>
  <c r="AE30" i="1" s="1"/>
  <c r="X26" i="1"/>
  <c r="AB26" i="1" s="1"/>
  <c r="AD26" i="1" s="1"/>
  <c r="V26" i="1"/>
  <c r="AA26" i="1" s="1"/>
  <c r="AC26" i="1" s="1"/>
  <c r="X22" i="1"/>
  <c r="AB22" i="1" s="1"/>
  <c r="AD22" i="1" s="1"/>
  <c r="V22" i="1"/>
  <c r="AA22" i="1" s="1"/>
  <c r="AC22" i="1" s="1"/>
  <c r="AL22" i="1" s="1"/>
  <c r="X18" i="1"/>
  <c r="AB18" i="1" s="1"/>
  <c r="AD18" i="1" s="1"/>
  <c r="V18" i="1"/>
  <c r="AA18" i="1" s="1"/>
  <c r="AC18" i="1" s="1"/>
  <c r="X14" i="1"/>
  <c r="AB14" i="1" s="1"/>
  <c r="AD14" i="1" s="1"/>
  <c r="V14" i="1"/>
  <c r="AA14" i="1" s="1"/>
  <c r="AC14" i="1" s="1"/>
  <c r="X10" i="1"/>
  <c r="AB10" i="1" s="1"/>
  <c r="AD10" i="1" s="1"/>
  <c r="V10" i="1"/>
  <c r="AA10" i="1" s="1"/>
  <c r="AC10" i="1" s="1"/>
  <c r="AE10" i="1" s="1"/>
  <c r="X6" i="1"/>
  <c r="AB6" i="1" s="1"/>
  <c r="AD6" i="1" s="1"/>
  <c r="V6" i="1"/>
  <c r="AA6" i="1" s="1"/>
  <c r="AC6" i="1" s="1"/>
  <c r="X2" i="1"/>
  <c r="AB2" i="1" s="1"/>
  <c r="AD2" i="1" s="1"/>
  <c r="V2" i="1"/>
  <c r="AA2" i="1" s="1"/>
  <c r="AO2" i="1"/>
  <c r="AO32" i="1"/>
  <c r="AO25" i="1"/>
  <c r="AO24" i="1"/>
  <c r="AO17" i="1"/>
  <c r="AO16" i="1"/>
  <c r="AO9" i="1"/>
  <c r="AO8" i="1"/>
  <c r="AC32" i="1"/>
  <c r="AC28" i="1"/>
  <c r="AC24" i="1"/>
  <c r="AC20" i="1"/>
  <c r="AC16" i="1"/>
  <c r="AC12" i="1"/>
  <c r="AC8" i="1"/>
  <c r="AC4" i="1"/>
  <c r="AE22" i="1"/>
  <c r="AE18" i="1"/>
  <c r="AE2" i="1"/>
  <c r="AE33" i="1" s="1"/>
  <c r="C7" i="7" s="1"/>
  <c r="X31" i="1"/>
  <c r="AB31" i="1" s="1"/>
  <c r="AD31" i="1" s="1"/>
  <c r="V31" i="1"/>
  <c r="AA31" i="1" s="1"/>
  <c r="AC31" i="1" s="1"/>
  <c r="X29" i="1"/>
  <c r="AB29" i="1" s="1"/>
  <c r="AD29" i="1" s="1"/>
  <c r="V29" i="1"/>
  <c r="AA29" i="1" s="1"/>
  <c r="AC29" i="1" s="1"/>
  <c r="X27" i="1"/>
  <c r="AB27" i="1" s="1"/>
  <c r="AD27" i="1" s="1"/>
  <c r="V27" i="1"/>
  <c r="AA27" i="1" s="1"/>
  <c r="AC27" i="1" s="1"/>
  <c r="X25" i="1"/>
  <c r="AB25" i="1" s="1"/>
  <c r="AD25" i="1" s="1"/>
  <c r="V25" i="1"/>
  <c r="AA25" i="1" s="1"/>
  <c r="AC25" i="1" s="1"/>
  <c r="X23" i="1"/>
  <c r="AB23" i="1" s="1"/>
  <c r="AD23" i="1" s="1"/>
  <c r="V23" i="1"/>
  <c r="AA23" i="1" s="1"/>
  <c r="AC23" i="1" s="1"/>
  <c r="X21" i="1"/>
  <c r="AB21" i="1" s="1"/>
  <c r="AD21" i="1" s="1"/>
  <c r="V21" i="1"/>
  <c r="AA21" i="1" s="1"/>
  <c r="AC21" i="1" s="1"/>
  <c r="X19" i="1"/>
  <c r="AB19" i="1" s="1"/>
  <c r="AD19" i="1" s="1"/>
  <c r="V19" i="1"/>
  <c r="AA19" i="1" s="1"/>
  <c r="AC19" i="1" s="1"/>
  <c r="X17" i="1"/>
  <c r="AB17" i="1" s="1"/>
  <c r="AD17" i="1" s="1"/>
  <c r="V17" i="1"/>
  <c r="AA17" i="1" s="1"/>
  <c r="AC17" i="1" s="1"/>
  <c r="X15" i="1"/>
  <c r="AB15" i="1" s="1"/>
  <c r="AD15" i="1" s="1"/>
  <c r="V15" i="1"/>
  <c r="AA15" i="1" s="1"/>
  <c r="AC15" i="1" s="1"/>
  <c r="X13" i="1"/>
  <c r="AB13" i="1" s="1"/>
  <c r="AD13" i="1" s="1"/>
  <c r="V13" i="1"/>
  <c r="AA13" i="1" s="1"/>
  <c r="AC13" i="1" s="1"/>
  <c r="X11" i="1"/>
  <c r="AB11" i="1" s="1"/>
  <c r="AD11" i="1" s="1"/>
  <c r="V11" i="1"/>
  <c r="AA11" i="1" s="1"/>
  <c r="AC11" i="1" s="1"/>
  <c r="X9" i="1"/>
  <c r="AB9" i="1" s="1"/>
  <c r="AD9" i="1" s="1"/>
  <c r="V9" i="1"/>
  <c r="AA9" i="1" s="1"/>
  <c r="AC9" i="1" s="1"/>
  <c r="X7" i="1"/>
  <c r="AB7" i="1" s="1"/>
  <c r="AD7" i="1" s="1"/>
  <c r="V7" i="1"/>
  <c r="AA7" i="1" s="1"/>
  <c r="AC7" i="1" s="1"/>
  <c r="X5" i="1"/>
  <c r="AB5" i="1" s="1"/>
  <c r="AD5" i="1" s="1"/>
  <c r="V5" i="1"/>
  <c r="AA5" i="1" s="1"/>
  <c r="AC5" i="1" s="1"/>
  <c r="X3" i="1"/>
  <c r="AB3" i="1" s="1"/>
  <c r="AD3" i="1" s="1"/>
  <c r="V3" i="1"/>
  <c r="AA3" i="1" s="1"/>
  <c r="AC3" i="1" s="1"/>
  <c r="AO30" i="1"/>
  <c r="AL30" i="1" s="1"/>
  <c r="AO26" i="1"/>
  <c r="AL26" i="1" s="1"/>
  <c r="AO18" i="1"/>
  <c r="AL18" i="1" s="1"/>
  <c r="AO14" i="1"/>
  <c r="AL14" i="1" s="1"/>
  <c r="AO10" i="1"/>
  <c r="AL10" i="1" s="1"/>
  <c r="AO6" i="1"/>
  <c r="AL6" i="1" s="1"/>
  <c r="AF32" i="1"/>
  <c r="AF28" i="1"/>
  <c r="AF24" i="1"/>
  <c r="AF20" i="1"/>
  <c r="AF16" i="1"/>
  <c r="AF12" i="1"/>
  <c r="AF8" i="1"/>
  <c r="AF4" i="1"/>
  <c r="AI25" i="1"/>
  <c r="AI21" i="1"/>
  <c r="AI17" i="1"/>
  <c r="AI13" i="1"/>
  <c r="AI9" i="1"/>
  <c r="AI5" i="1"/>
  <c r="AK29" i="1"/>
  <c r="AK25" i="1"/>
  <c r="AK21" i="1"/>
  <c r="AK17" i="1"/>
  <c r="AK13" i="1"/>
  <c r="AK9" i="1"/>
  <c r="AK5" i="1"/>
  <c r="AL30" i="3"/>
  <c r="AL29" i="3"/>
  <c r="AL28" i="3"/>
  <c r="AL27" i="3"/>
  <c r="AL26" i="3"/>
  <c r="AL25" i="3"/>
  <c r="AL24" i="3"/>
  <c r="AL23" i="3"/>
  <c r="AL22" i="3"/>
  <c r="AL21" i="3"/>
  <c r="AL20" i="3"/>
  <c r="AL19" i="3"/>
  <c r="AL18" i="3"/>
  <c r="AL17" i="3"/>
  <c r="AL16" i="3"/>
  <c r="AL15" i="3"/>
  <c r="AL14" i="3"/>
  <c r="AL13" i="3"/>
  <c r="AL12" i="3"/>
  <c r="AL11" i="3"/>
  <c r="AL10" i="3"/>
  <c r="AL9" i="3"/>
  <c r="AL8" i="3"/>
  <c r="AL7" i="3"/>
  <c r="AL6" i="3"/>
  <c r="AL5" i="3"/>
  <c r="AL4" i="3"/>
  <c r="AL3" i="3"/>
  <c r="AJ2" i="3"/>
  <c r="AJ31" i="3" s="1"/>
  <c r="AK32" i="1"/>
  <c r="AK30" i="1"/>
  <c r="AK28" i="1"/>
  <c r="AK26" i="1"/>
  <c r="AK24" i="1"/>
  <c r="AK22" i="1"/>
  <c r="AK20" i="1"/>
  <c r="AK18" i="1"/>
  <c r="AK16" i="1"/>
  <c r="AK14" i="1"/>
  <c r="AK12" i="1"/>
  <c r="AK10" i="1"/>
  <c r="AK8" i="1"/>
  <c r="AK6" i="1"/>
  <c r="AK4" i="1"/>
  <c r="AK33" i="1" s="1"/>
  <c r="AJ5" i="3" l="1"/>
  <c r="AI36" i="2"/>
  <c r="D9" i="7" s="1"/>
  <c r="AI33" i="1"/>
  <c r="C9" i="7" s="1"/>
  <c r="AF3" i="1"/>
  <c r="AF5" i="1"/>
  <c r="AF7" i="1"/>
  <c r="AF9" i="1"/>
  <c r="AF11" i="1"/>
  <c r="AF13" i="1"/>
  <c r="AF15" i="1"/>
  <c r="AF17" i="1"/>
  <c r="AF19" i="1"/>
  <c r="AF21" i="1"/>
  <c r="AF23" i="1"/>
  <c r="AF25" i="1"/>
  <c r="AF27" i="1"/>
  <c r="AF29" i="1"/>
  <c r="AF31" i="1"/>
  <c r="AL2" i="1"/>
  <c r="AL33" i="1" s="1"/>
  <c r="C8" i="7" s="1"/>
  <c r="AF2" i="1"/>
  <c r="AE6" i="1"/>
  <c r="AF10" i="1"/>
  <c r="AE14" i="1"/>
  <c r="AF18" i="1"/>
  <c r="AF22" i="1"/>
  <c r="AE26" i="1"/>
  <c r="AF30" i="1"/>
  <c r="AL2" i="3"/>
  <c r="AK2" i="3"/>
  <c r="AD2" i="3"/>
  <c r="AF2" i="3" s="1"/>
  <c r="AK3" i="3"/>
  <c r="AD3" i="3"/>
  <c r="AF3" i="3" s="1"/>
  <c r="AD4" i="3"/>
  <c r="AE4" i="3" s="1"/>
  <c r="AK4" i="3"/>
  <c r="AK5" i="3"/>
  <c r="AD5" i="3"/>
  <c r="AF5" i="3" s="1"/>
  <c r="AD6" i="3"/>
  <c r="AE6" i="3" s="1"/>
  <c r="AK6" i="3"/>
  <c r="AK7" i="3"/>
  <c r="AD7" i="3"/>
  <c r="AF7" i="3" s="1"/>
  <c r="AD8" i="3"/>
  <c r="AE8" i="3" s="1"/>
  <c r="AK8" i="3"/>
  <c r="AK9" i="3"/>
  <c r="AD9" i="3"/>
  <c r="AF9" i="3" s="1"/>
  <c r="AD10" i="3"/>
  <c r="AE10" i="3" s="1"/>
  <c r="AK10" i="3"/>
  <c r="AK11" i="3"/>
  <c r="AD11" i="3"/>
  <c r="AF11" i="3" s="1"/>
  <c r="AD12" i="3"/>
  <c r="AE12" i="3" s="1"/>
  <c r="AK12" i="3"/>
  <c r="AK13" i="3"/>
  <c r="AD13" i="3"/>
  <c r="AF13" i="3" s="1"/>
  <c r="AD14" i="3"/>
  <c r="AE14" i="3" s="1"/>
  <c r="AK14" i="3"/>
  <c r="AK15" i="3"/>
  <c r="AD15" i="3"/>
  <c r="AF15" i="3" s="1"/>
  <c r="AD16" i="3"/>
  <c r="AE16" i="3" s="1"/>
  <c r="AK16" i="3"/>
  <c r="AK17" i="3"/>
  <c r="AD17" i="3"/>
  <c r="AF17" i="3" s="1"/>
  <c r="AD18" i="3"/>
  <c r="AE18" i="3" s="1"/>
  <c r="AK18" i="3"/>
  <c r="AK19" i="3"/>
  <c r="AD19" i="3"/>
  <c r="AF19" i="3" s="1"/>
  <c r="AD20" i="3"/>
  <c r="AE20" i="3" s="1"/>
  <c r="AK20" i="3"/>
  <c r="AK21" i="3"/>
  <c r="AD21" i="3"/>
  <c r="AF21" i="3" s="1"/>
  <c r="AD22" i="3"/>
  <c r="AE22" i="3" s="1"/>
  <c r="AK22" i="3"/>
  <c r="AK23" i="3"/>
  <c r="AD23" i="3"/>
  <c r="AF23" i="3" s="1"/>
  <c r="AD24" i="3"/>
  <c r="AE24" i="3" s="1"/>
  <c r="AK24" i="3"/>
  <c r="AD25" i="3"/>
  <c r="AE25" i="3" s="1"/>
  <c r="AK25" i="3"/>
  <c r="AD26" i="3"/>
  <c r="AE26" i="3" s="1"/>
  <c r="AK26" i="3"/>
  <c r="AK27" i="3"/>
  <c r="AD27" i="3"/>
  <c r="AF27" i="3" s="1"/>
  <c r="AD28" i="3"/>
  <c r="AE28" i="3" s="1"/>
  <c r="AK28" i="3"/>
  <c r="AK29" i="3"/>
  <c r="AD29" i="3"/>
  <c r="AF29" i="3" s="1"/>
  <c r="AD30" i="3"/>
  <c r="AE30" i="3" s="1"/>
  <c r="AK30" i="3"/>
  <c r="AF20" i="2"/>
  <c r="AF28" i="2"/>
  <c r="AF2" i="2"/>
  <c r="AF13" i="2"/>
  <c r="AF17" i="2"/>
  <c r="AF21" i="2"/>
  <c r="AF25" i="2"/>
  <c r="AF29" i="2"/>
  <c r="AF33" i="2"/>
  <c r="AF35" i="2"/>
  <c r="AF10" i="2"/>
  <c r="AE14" i="2"/>
  <c r="AL14" i="2"/>
  <c r="AE18" i="2"/>
  <c r="AL18" i="2"/>
  <c r="AE22" i="2"/>
  <c r="AL22" i="2"/>
  <c r="AE26" i="2"/>
  <c r="AL26" i="2"/>
  <c r="AE30" i="2"/>
  <c r="AL30" i="2"/>
  <c r="AE34" i="2"/>
  <c r="AL34" i="2"/>
  <c r="AE4" i="2"/>
  <c r="AL4" i="2"/>
  <c r="AE6" i="2"/>
  <c r="AL6" i="2"/>
  <c r="AE8" i="2"/>
  <c r="AL8" i="2"/>
  <c r="AE12" i="2"/>
  <c r="AL12" i="2"/>
  <c r="AE16" i="2"/>
  <c r="AL16" i="2"/>
  <c r="AE24" i="2"/>
  <c r="AL24" i="2"/>
  <c r="AE32" i="2"/>
  <c r="AL32" i="2"/>
  <c r="AF4" i="2"/>
  <c r="AF8" i="2"/>
  <c r="AF12" i="2"/>
  <c r="AF16" i="2"/>
  <c r="AF24" i="2"/>
  <c r="AF32" i="2"/>
  <c r="AF19" i="2"/>
  <c r="AF27" i="2"/>
  <c r="AF6" i="2"/>
  <c r="AF14" i="2"/>
  <c r="AF18" i="2"/>
  <c r="AF22" i="2"/>
  <c r="AF26" i="2"/>
  <c r="AF30" i="2"/>
  <c r="AF34" i="2"/>
  <c r="AE10" i="2"/>
  <c r="AE20" i="2"/>
  <c r="AE28" i="2"/>
  <c r="AF6" i="1"/>
  <c r="AF14" i="1"/>
  <c r="AF26" i="1"/>
  <c r="AE3" i="1"/>
  <c r="AL3" i="1"/>
  <c r="AE5" i="1"/>
  <c r="AL5" i="1"/>
  <c r="AE7" i="1"/>
  <c r="AL7" i="1"/>
  <c r="AE9" i="1"/>
  <c r="AL9" i="1"/>
  <c r="AE11" i="1"/>
  <c r="AL11" i="1"/>
  <c r="AE13" i="1"/>
  <c r="AL13" i="1"/>
  <c r="AE15" i="1"/>
  <c r="AL15" i="1"/>
  <c r="AE17" i="1"/>
  <c r="AL17" i="1"/>
  <c r="AE19" i="1"/>
  <c r="AL19" i="1"/>
  <c r="AE21" i="1"/>
  <c r="AL21" i="1"/>
  <c r="AE23" i="1"/>
  <c r="AL23" i="1"/>
  <c r="AE25" i="1"/>
  <c r="AL25" i="1"/>
  <c r="AE27" i="1"/>
  <c r="AL27" i="1"/>
  <c r="AE29" i="1"/>
  <c r="AL29" i="1"/>
  <c r="AE31" i="1"/>
  <c r="AL31" i="1"/>
  <c r="AE4" i="1"/>
  <c r="AL4" i="1"/>
  <c r="AE12" i="1"/>
  <c r="AL12" i="1"/>
  <c r="AE20" i="1"/>
  <c r="AL20" i="1"/>
  <c r="AE28" i="1"/>
  <c r="AL28" i="1"/>
  <c r="AE8" i="1"/>
  <c r="AL8" i="1"/>
  <c r="AE16" i="1"/>
  <c r="AL16" i="1"/>
  <c r="AE24" i="1"/>
  <c r="AL24" i="1"/>
  <c r="AE32" i="1"/>
  <c r="AL32" i="1"/>
  <c r="AF33" i="1" l="1"/>
  <c r="C6" i="6"/>
  <c r="AE29" i="3"/>
  <c r="AE23" i="3"/>
  <c r="AE19" i="3"/>
  <c r="AE15" i="3"/>
  <c r="AE11" i="3"/>
  <c r="AE7" i="3"/>
  <c r="AE3" i="3"/>
  <c r="AE27" i="3"/>
  <c r="AE21" i="3"/>
  <c r="AE17" i="3"/>
  <c r="AE13" i="3"/>
  <c r="AE9" i="3"/>
  <c r="AE5" i="3"/>
  <c r="AE2" i="3"/>
  <c r="AF30" i="3"/>
  <c r="AF28" i="3"/>
  <c r="AF26" i="3"/>
  <c r="AF25" i="3"/>
  <c r="AF24" i="3"/>
  <c r="AF22" i="3"/>
  <c r="AF20" i="3"/>
  <c r="AF18" i="3"/>
  <c r="AF16" i="3"/>
  <c r="AF14" i="3"/>
  <c r="AF12" i="3"/>
  <c r="AF10" i="3"/>
  <c r="AF8" i="3"/>
  <c r="AF6" i="3"/>
  <c r="AF4" i="3"/>
</calcChain>
</file>

<file path=xl/sharedStrings.xml><?xml version="1.0" encoding="utf-8"?>
<sst xmlns="http://schemas.openxmlformats.org/spreadsheetml/2006/main" count="243" uniqueCount="95">
  <si>
    <t>Time</t>
  </si>
  <si>
    <t xml:space="preserve">Sample 
Number 
</t>
  </si>
  <si>
    <t>Temp 
T1 
[°C]</t>
  </si>
  <si>
    <t>Temp 
T2 
[°C]</t>
  </si>
  <si>
    <t>Temp 
T3 
[°C]</t>
  </si>
  <si>
    <t>Temp 
T4 
[°C]</t>
  </si>
  <si>
    <t>Temp 
T5 
[°C]</t>
  </si>
  <si>
    <t>Temp 
T6 
[°C]</t>
  </si>
  <si>
    <t>Temp 
T7 
[°C]</t>
  </si>
  <si>
    <t>Temp 
T8 
[°C]</t>
  </si>
  <si>
    <t>Temp 
T9 
[°C]</t>
  </si>
  <si>
    <t>Temp 
T10 
[°C]</t>
  </si>
  <si>
    <t>Hot Water 
Pump 
Setting 
[%]</t>
  </si>
  <si>
    <t>Hot Water 
Flowrate 
Fhot 
[l/min]</t>
  </si>
  <si>
    <t>Cold Water 
Valve 
Setting 
[%]</t>
  </si>
  <si>
    <t>Cold Water 
Flowrate 
Fcold 
[l/min]</t>
  </si>
  <si>
    <t xml:space="preserve">Pump 
Direction 
</t>
  </si>
  <si>
    <t xml:space="preserve">Flow 
Orientation 
</t>
  </si>
  <si>
    <t>Specific Heat 
Hot Fluid 
Cph 
[kJ/kg K]</t>
  </si>
  <si>
    <t>Specific Heat 
Cold Fluid 
Cpc 
[kJ/kg K]</t>
  </si>
  <si>
    <t>Hot fluid 
Average 
Temperature 
[°C]</t>
  </si>
  <si>
    <t>Density 
Hot Fluid 
[kg/m³]</t>
  </si>
  <si>
    <t>Cold Fluid 
Average 
Temperature 
[°C]</t>
  </si>
  <si>
    <t>Density 
Cold Fluid 
[kg/m³]</t>
  </si>
  <si>
    <t>Hot Fluid 
Change 
Thot 
[°C]</t>
  </si>
  <si>
    <t>Cold Fluid 
Change 
Tcold 
[°C]</t>
  </si>
  <si>
    <t>Hot Mass 
Flow Rate 
qmh 
[kg/s]</t>
  </si>
  <si>
    <t>Cold Mass 
Flow Rate 
qmc 
[kg/s]</t>
  </si>
  <si>
    <t>Heat Power 
emitted 
Qe 
[W]</t>
  </si>
  <si>
    <t>Heat Power 
absorbed 
Qa 
[W]</t>
  </si>
  <si>
    <t>Heat Power 
lost 
Qf 
[W]</t>
  </si>
  <si>
    <t>Overall 
Efficiency 
[%]</t>
  </si>
  <si>
    <t>Temp 
Efficiency 
for hot fluid 
[%]</t>
  </si>
  <si>
    <t>Temp 
Efficiency 
for cold fluid 
[%]</t>
  </si>
  <si>
    <t>Mean 
Temp 
Efficiency 
[%]</t>
  </si>
  <si>
    <t/>
  </si>
  <si>
    <t xml:space="preserve">LMTD 
</t>
  </si>
  <si>
    <t>Overall 
Heat Transfer 
Coefficient 
U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</si>
  <si>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</si>
  <si>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</si>
  <si>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</si>
  <si>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</si>
  <si>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</si>
  <si>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</si>
  <si>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</si>
  <si>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</si>
  <si>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</si>
  <si>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</si>
  <si>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</si>
  <si>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</si>
  <si>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</si>
  <si>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</si>
  <si>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</si>
  <si>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</si>
  <si>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</si>
  <si>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</si>
  <si>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</si>
  <si>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</si>
  <si>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</si>
  <si>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</si>
  <si>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</si>
  <si>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</si>
  <si>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</si>
  <si>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</si>
  <si>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</si>
  <si>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</si>
  <si>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</si>
  <si>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</si>
  <si>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</si>
  <si>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</si>
  <si>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</si>
  <si>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</si>
  <si>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r>
      <t>ΔT</t>
    </r>
    <r>
      <rPr>
        <b/>
        <vertAlign val="subscript"/>
        <sz val="10"/>
        <rFont val="Arial"/>
        <family val="2"/>
      </rPr>
      <t>lm</t>
    </r>
  </si>
  <si>
    <r>
      <t>ΔT</t>
    </r>
    <r>
      <rPr>
        <b/>
        <vertAlign val="subscript"/>
        <sz val="10"/>
        <rFont val="Arial"/>
        <family val="2"/>
      </rPr>
      <t>1</t>
    </r>
  </si>
  <si>
    <r>
      <t>ΔT</t>
    </r>
    <r>
      <rPr>
        <b/>
        <vertAlign val="subscript"/>
        <sz val="10"/>
        <rFont val="Arial"/>
        <family val="2"/>
      </rPr>
      <t>2</t>
    </r>
  </si>
  <si>
    <r>
      <t>Hot Fluid Volume V</t>
    </r>
    <r>
      <rPr>
        <b/>
        <vertAlign val="subscript"/>
        <sz val="10"/>
        <rFont val="Arial"/>
        <family val="2"/>
      </rPr>
      <t xml:space="preserve">dot </t>
    </r>
    <r>
      <rPr>
        <b/>
        <sz val="10"/>
        <rFont val="Arial"/>
        <family val="2"/>
      </rPr>
      <t>Hot</t>
    </r>
  </si>
  <si>
    <r>
      <t>Cold Fluid Volume V</t>
    </r>
    <r>
      <rPr>
        <b/>
        <vertAlign val="subscript"/>
        <sz val="10"/>
        <rFont val="Arial"/>
        <family val="2"/>
      </rPr>
      <t xml:space="preserve">dot </t>
    </r>
    <r>
      <rPr>
        <b/>
        <sz val="10"/>
        <rFont val="Arial"/>
        <family val="2"/>
      </rPr>
      <t>Cold</t>
    </r>
  </si>
  <si>
    <t>Cold</t>
  </si>
  <si>
    <t>Hot</t>
  </si>
  <si>
    <t>Average</t>
  </si>
  <si>
    <t>100%</t>
  </si>
  <si>
    <t>75%</t>
  </si>
  <si>
    <t>50%</t>
  </si>
  <si>
    <t>Data Type</t>
  </si>
  <si>
    <t>emitted</t>
  </si>
  <si>
    <t>absorbed</t>
  </si>
  <si>
    <t>Qe [W]</t>
  </si>
  <si>
    <t>Qa [W]</t>
  </si>
  <si>
    <t>Mdot Hot [kg/s]</t>
  </si>
  <si>
    <t>Mdot Cold [kg/s]</t>
  </si>
  <si>
    <t>Qf [W]</t>
  </si>
  <si>
    <t>Mean Temp Efficiency [%]</t>
  </si>
  <si>
    <r>
      <t>Vdot Hot [m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/min]</t>
    </r>
  </si>
  <si>
    <r>
      <t>Vdot Cold [m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/min]</t>
    </r>
  </si>
  <si>
    <r>
      <t>U [W/m</t>
    </r>
    <r>
      <rPr>
        <vertAlign val="superscript"/>
        <sz val="10"/>
        <rFont val="Arial"/>
        <family val="2"/>
      </rPr>
      <t>2.</t>
    </r>
    <r>
      <rPr>
        <sz val="10"/>
        <rFont val="Arial"/>
        <family val="2"/>
      </rPr>
      <t>K]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</si>
</sst>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#0.00"/>
    <numFmt numFmtId="165" formatCode="0.0"/>
    <numFmt numFmtId="166" formatCode="0.000"/>
    <numFmt numFmtId="167" formatCode="#0.000"/>
    <numFmt numFmtId="168" formatCode="#0.0"/>
    <numFmt numFmtId="169" formatCode="##0.000"/>
    <numFmt numFmtId="170" formatCode="##0.0"/>
    <numFmt numFmtId="171" formatCode="0.000E+00"/>
  </numFmts>
  <fonts count="6" x14ac:knownFonts="1">
    <font>
      <sz val="10"/>
      <name val="Arial"/>
    </font>
    <font>
      <b/>
      <sz val="10"/>
      <name val="Arial"/>
      <family val="2"/>
    </font>
    <font>
      <b/>
      <sz val="10"/>
      <name val="Arial"/>
      <family val="2"/>
    </font>
    <font>
      <b/>
      <vertAlign val="subscript"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164" fontId="0" fillId="0" borderId="0" xfId="0" applyNumberFormat="1" applyAlignment="1" applyProtection="1">
      <alignment horizontal="center"/>
    </xf>
    <xf numFmtId="1" fontId="0" fillId="0" borderId="0" xfId="0" applyNumberFormat="1" applyAlignment="1" applyProtection="1">
      <alignment horizontal="center"/>
      <protection locked="0"/>
    </xf>
    <xf numFmtId="165" fontId="0" fillId="0" borderId="0" xfId="0" applyNumberFormat="1" applyAlignment="1" applyProtection="1">
      <alignment horizontal="center"/>
      <protection locked="0"/>
    </xf>
    <xf numFmtId="2" fontId="0" fillId="0" borderId="0" xfId="0" applyNumberFormat="1" applyAlignment="1" applyProtection="1">
      <alignment horizontal="center"/>
      <protection locked="0"/>
    </xf>
    <xf numFmtId="0" fontId="0" fillId="0" borderId="0" xfId="0" applyNumberFormat="1" applyAlignment="1" applyProtection="1">
      <alignment horizontal="center"/>
      <protection locked="0"/>
    </xf>
    <xf numFmtId="166" fontId="0" fillId="0" borderId="0" xfId="0" applyNumberFormat="1" applyAlignment="1" applyProtection="1">
      <alignment horizontal="center"/>
    </xf>
    <xf numFmtId="165" fontId="0" fillId="0" borderId="0" xfId="0" applyNumberFormat="1" applyAlignment="1" applyProtection="1">
      <alignment horizontal="center"/>
    </xf>
    <xf numFmtId="167" fontId="0" fillId="0" borderId="0" xfId="0" applyNumberFormat="1" applyAlignment="1" applyProtection="1">
      <alignment horizontal="center"/>
    </xf>
    <xf numFmtId="168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center"/>
    </xf>
    <xf numFmtId="169" fontId="0" fillId="0" borderId="0" xfId="0" applyNumberFormat="1" applyAlignment="1" applyProtection="1">
      <alignment horizontal="center"/>
    </xf>
    <xf numFmtId="170" fontId="0" fillId="0" borderId="0" xfId="0" applyNumberFormat="1" applyAlignment="1" applyProtection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6" fontId="0" fillId="0" borderId="0" xfId="0" applyNumberFormat="1"/>
    <xf numFmtId="171" fontId="0" fillId="0" borderId="0" xfId="0" applyNumberFormat="1"/>
    <xf numFmtId="166" fontId="0" fillId="0" borderId="0" xfId="0" applyNumberFormat="1" applyAlignment="1" applyProtection="1">
      <alignment horizontal="center"/>
      <protection locked="0"/>
    </xf>
    <xf numFmtId="165" fontId="0" fillId="0" borderId="0" xfId="0" applyNumberFormat="1"/>
    <xf numFmtId="9" fontId="0" fillId="0" borderId="0" xfId="0" applyNumberFormat="1"/>
    <xf numFmtId="0" fontId="4" fillId="0" borderId="0" xfId="0" applyFont="1"/>
    <xf numFmtId="171" fontId="0" fillId="0" borderId="0" xfId="0" applyNumberFormat="1" applyAlignment="1" applyProtection="1">
      <alignment horizontal="center"/>
    </xf>
    <xf numFmtId="1" fontId="4" fillId="0" borderId="0" xfId="0" applyNumberFormat="1" applyFont="1" applyAlignment="1" applyProtection="1">
      <alignment horizontal="center"/>
      <protection locked="0"/>
    </xf>
    <xf numFmtId="165" fontId="0" fillId="0" borderId="0" xfId="0" applyNumberFormat="1" applyAlignment="1">
      <alignment horizontal="center"/>
    </xf>
    <xf numFmtId="171" fontId="0" fillId="0" borderId="0" xfId="0" applyNumberFormat="1" applyAlignment="1">
      <alignment horizontal="center"/>
    </xf>
    <xf numFmtId="171" fontId="0" fillId="0" borderId="0" xfId="0" applyNumberFormat="1" applyAlignment="1">
      <alignment horizontal="right"/>
    </xf>
    <xf numFmtId="166" fontId="0" fillId="0" borderId="0" xfId="0" applyNumberFormat="1" applyAlignment="1">
      <alignment horizontal="center"/>
    </xf>
    <xf numFmtId="166" fontId="0" fillId="0" borderId="0" xfId="0" applyNumberFormat="1" applyAlignment="1">
      <alignment horizontal="right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" fontId="0" fillId="0" borderId="0" xfId="0" applyNumberFormat="1" applyAlignment="1" applyProtection="1">
      <alignment horizontal="center"/>
    </xf>
    <xf numFmtId="167" fontId="0" fillId="0" borderId="0" xfId="0" applyNumberFormat="1" applyAlignment="1" applyProtection="1">
      <alignment horizontal="right"/>
    </xf>
  </cellXfs>
  <cellStyles count="1">
    <cellStyle name="Normal" xfId="0" builtinId="0"/>
  </cellStyles>
  <dxfs count="4">
    <dxf>
      <numFmt numFmtId="166" formatCode="0.000"/>
    </dxf>
    <dxf>
      <numFmt numFmtId="166" formatCode="0.000"/>
    </dxf>
    <dxf>
      <numFmt numFmtId="166" formatCode="0.000"/>
    </dxf>
    <dxf>
      <numFmt numFmtId="13" formatCode="0%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Power Emitted And</a:t>
            </a:r>
            <a:r>
              <a:rPr lang="en-US" baseline="0"/>
              <a:t> Absorbed vs. Number Of Samples 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Power Emitted (100% Run)</c:v>
          </c:tx>
          <c:yVal>
            <c:numRef>
              <c:f>'Run 1 (100%)'!$AC$2:$AC$32</c:f>
              <c:numCache>
                <c:formatCode>0.000</c:formatCode>
                <c:ptCount val="31"/>
                <c:pt idx="0">
                  <c:v>0.9973440595469093</c:v>
                </c:pt>
                <c:pt idx="1">
                  <c:v>1.0120357417447192</c:v>
                </c:pt>
                <c:pt idx="2">
                  <c:v>1.0324091103679982</c:v>
                </c:pt>
                <c:pt idx="3">
                  <c:v>0.98697933014168793</c:v>
                </c:pt>
                <c:pt idx="4">
                  <c:v>0.97035674897126911</c:v>
                </c:pt>
                <c:pt idx="5">
                  <c:v>0.99713982826814629</c:v>
                </c:pt>
                <c:pt idx="6">
                  <c:v>0.966330283706616</c:v>
                </c:pt>
                <c:pt idx="7">
                  <c:v>1.0104795912857067</c:v>
                </c:pt>
                <c:pt idx="8">
                  <c:v>1.013431319414817</c:v>
                </c:pt>
                <c:pt idx="9">
                  <c:v>0.97442084235602688</c:v>
                </c:pt>
                <c:pt idx="10">
                  <c:v>0.95850241147194137</c:v>
                </c:pt>
                <c:pt idx="11">
                  <c:v>0.93505166036126752</c:v>
                </c:pt>
                <c:pt idx="12">
                  <c:v>0.96017277406999113</c:v>
                </c:pt>
                <c:pt idx="13">
                  <c:v>0.94589734919776014</c:v>
                </c:pt>
                <c:pt idx="14">
                  <c:v>0.99038452787505382</c:v>
                </c:pt>
                <c:pt idx="15">
                  <c:v>0.98670976298224145</c:v>
                </c:pt>
                <c:pt idx="16">
                  <c:v>0.94988977131405183</c:v>
                </c:pt>
                <c:pt idx="17">
                  <c:v>0.94590120794560661</c:v>
                </c:pt>
                <c:pt idx="18">
                  <c:v>0.98664128565579678</c:v>
                </c:pt>
                <c:pt idx="19">
                  <c:v>0.9919061474552785</c:v>
                </c:pt>
                <c:pt idx="20">
                  <c:v>0.97515277451654125</c:v>
                </c:pt>
                <c:pt idx="21">
                  <c:v>0.98475332215655986</c:v>
                </c:pt>
                <c:pt idx="22">
                  <c:v>0.97521649679504108</c:v>
                </c:pt>
                <c:pt idx="23">
                  <c:v>0.98001296595184129</c:v>
                </c:pt>
                <c:pt idx="24">
                  <c:v>0.9839073146487799</c:v>
                </c:pt>
                <c:pt idx="25">
                  <c:v>0.94992465294413919</c:v>
                </c:pt>
                <c:pt idx="26">
                  <c:v>0.92091408161029664</c:v>
                </c:pt>
                <c:pt idx="27">
                  <c:v>0.98305870038685983</c:v>
                </c:pt>
                <c:pt idx="28">
                  <c:v>0.95854542067185189</c:v>
                </c:pt>
                <c:pt idx="29">
                  <c:v>0.93165659006694423</c:v>
                </c:pt>
                <c:pt idx="30">
                  <c:v>0.99915554829890518</c:v>
                </c:pt>
              </c:numCache>
            </c:numRef>
          </c:yVal>
          <c:smooth val="1"/>
        </c:ser>
        <c:ser>
          <c:idx val="1"/>
          <c:order val="1"/>
          <c:tx>
            <c:v>Power Absorbed (100% Run)</c:v>
          </c:tx>
          <c:yVal>
            <c:numRef>
              <c:f>'Run 1 (100%)'!$AD$2:$AD$32</c:f>
              <c:numCache>
                <c:formatCode>0.000</c:formatCode>
                <c:ptCount val="31"/>
                <c:pt idx="0">
                  <c:v>1.0083487966935938</c:v>
                </c:pt>
                <c:pt idx="1">
                  <c:v>1.0064794412980955</c:v>
                </c:pt>
                <c:pt idx="2">
                  <c:v>0.98411323149147134</c:v>
                </c:pt>
                <c:pt idx="3">
                  <c:v>1.020861441857805</c:v>
                </c:pt>
                <c:pt idx="4">
                  <c:v>1.0131929330871594</c:v>
                </c:pt>
                <c:pt idx="5">
                  <c:v>0.99690846616883433</c:v>
                </c:pt>
                <c:pt idx="6">
                  <c:v>1.0315563074901999</c:v>
                </c:pt>
                <c:pt idx="7">
                  <c:v>1.0054639580199518</c:v>
                </c:pt>
                <c:pt idx="8">
                  <c:v>0.97687256584876836</c:v>
                </c:pt>
                <c:pt idx="9">
                  <c:v>0.99491796876400629</c:v>
                </c:pt>
                <c:pt idx="10">
                  <c:v>1.0565004228360633</c:v>
                </c:pt>
                <c:pt idx="11">
                  <c:v>1.0032603825154291</c:v>
                </c:pt>
                <c:pt idx="12">
                  <c:v>0.96174702168484705</c:v>
                </c:pt>
                <c:pt idx="13">
                  <c:v>1.029278858297112</c:v>
                </c:pt>
                <c:pt idx="14">
                  <c:v>0.9380586713970428</c:v>
                </c:pt>
                <c:pt idx="15">
                  <c:v>1.0435820085512026</c:v>
                </c:pt>
                <c:pt idx="16">
                  <c:v>0.98729400503726972</c:v>
                </c:pt>
                <c:pt idx="17">
                  <c:v>0.97121173790345494</c:v>
                </c:pt>
                <c:pt idx="18">
                  <c:v>1.0208316668541177</c:v>
                </c:pt>
                <c:pt idx="19">
                  <c:v>0.97121173790345494</c:v>
                </c:pt>
                <c:pt idx="20">
                  <c:v>1.0025903032453096</c:v>
                </c:pt>
                <c:pt idx="21">
                  <c:v>1.0233292695208283</c:v>
                </c:pt>
                <c:pt idx="22">
                  <c:v>1.0043750655391828</c:v>
                </c:pt>
                <c:pt idx="23">
                  <c:v>0.9926962857073317</c:v>
                </c:pt>
                <c:pt idx="24">
                  <c:v>0.97753267110929343</c:v>
                </c:pt>
                <c:pt idx="25">
                  <c:v>0.97593868274753248</c:v>
                </c:pt>
                <c:pt idx="26">
                  <c:v>1.0173685534890864</c:v>
                </c:pt>
                <c:pt idx="27">
                  <c:v>0.98911552774001887</c:v>
                </c:pt>
                <c:pt idx="28">
                  <c:v>1.0173685534890864</c:v>
                </c:pt>
                <c:pt idx="29">
                  <c:v>1.0090979695339555</c:v>
                </c:pt>
                <c:pt idx="30">
                  <c:v>0.95990808009007422</c:v>
                </c:pt>
              </c:numCache>
            </c:numRef>
          </c:yVal>
          <c:smooth val="1"/>
        </c:ser>
        <c:ser>
          <c:idx val="2"/>
          <c:order val="2"/>
          <c:tx>
            <c:v>Power Emitted (75% Run)</c:v>
          </c:tx>
          <c:yVal>
            <c:numRef>
              <c:f>'Run 2 (75%)'!$AC$2:$AC$35</c:f>
              <c:numCache>
                <c:formatCode>0.000</c:formatCode>
                <c:ptCount val="34"/>
                <c:pt idx="0">
                  <c:v>0.9809587678682562</c:v>
                </c:pt>
                <c:pt idx="1">
                  <c:v>0.99855721762175709</c:v>
                </c:pt>
                <c:pt idx="2">
                  <c:v>1.0071026286707145</c:v>
                </c:pt>
                <c:pt idx="3">
                  <c:v>1.0099401119002707</c:v>
                </c:pt>
                <c:pt idx="4">
                  <c:v>1.0025283664636033</c:v>
                </c:pt>
                <c:pt idx="5">
                  <c:v>0.97741055336048477</c:v>
                </c:pt>
                <c:pt idx="6">
                  <c:v>0.96585045714696971</c:v>
                </c:pt>
                <c:pt idx="7">
                  <c:v>0.98228544450617095</c:v>
                </c:pt>
                <c:pt idx="8">
                  <c:v>0.99205942902862032</c:v>
                </c:pt>
                <c:pt idx="9">
                  <c:v>1.0378731610828404</c:v>
                </c:pt>
                <c:pt idx="10">
                  <c:v>1.0404308573564913</c:v>
                </c:pt>
                <c:pt idx="11">
                  <c:v>0.99129908526485522</c:v>
                </c:pt>
                <c:pt idx="12">
                  <c:v>0.98224082763608644</c:v>
                </c:pt>
                <c:pt idx="13">
                  <c:v>0.99464076652413902</c:v>
                </c:pt>
                <c:pt idx="14">
                  <c:v>0.99332625443888811</c:v>
                </c:pt>
                <c:pt idx="15">
                  <c:v>1.018040058999889</c:v>
                </c:pt>
                <c:pt idx="16">
                  <c:v>1.0102354082460248</c:v>
                </c:pt>
                <c:pt idx="17">
                  <c:v>0.98657417195568664</c:v>
                </c:pt>
                <c:pt idx="18">
                  <c:v>0.99337127522892965</c:v>
                </c:pt>
                <c:pt idx="19">
                  <c:v>1.0245214091442174</c:v>
                </c:pt>
                <c:pt idx="20">
                  <c:v>0.96718211133332332</c:v>
                </c:pt>
                <c:pt idx="21">
                  <c:v>1.0130158486982654</c:v>
                </c:pt>
                <c:pt idx="22">
                  <c:v>0.9956362287447672</c:v>
                </c:pt>
                <c:pt idx="23">
                  <c:v>0.99151174686953691</c:v>
                </c:pt>
                <c:pt idx="24">
                  <c:v>1.0101233170378197</c:v>
                </c:pt>
                <c:pt idx="25">
                  <c:v>0.99556244889724166</c:v>
                </c:pt>
                <c:pt idx="26">
                  <c:v>0.94947709182708329</c:v>
                </c:pt>
                <c:pt idx="27">
                  <c:v>0.98038730502867777</c:v>
                </c:pt>
                <c:pt idx="28">
                  <c:v>0.97483697543974179</c:v>
                </c:pt>
                <c:pt idx="29">
                  <c:v>0.96368805290056314</c:v>
                </c:pt>
                <c:pt idx="30">
                  <c:v>0.96371579736776891</c:v>
                </c:pt>
                <c:pt idx="31">
                  <c:v>0.97309993136327411</c:v>
                </c:pt>
                <c:pt idx="32">
                  <c:v>0.92456527726574333</c:v>
                </c:pt>
                <c:pt idx="33">
                  <c:v>0.97558951326510479</c:v>
                </c:pt>
              </c:numCache>
            </c:numRef>
          </c:yVal>
          <c:smooth val="1"/>
        </c:ser>
        <c:ser>
          <c:idx val="3"/>
          <c:order val="3"/>
          <c:tx>
            <c:v>Power Absorbed (75% Run)</c:v>
          </c:tx>
          <c:yVal>
            <c:numRef>
              <c:f>'Run 2 (75%)'!$AD$2:$AD$35</c:f>
              <c:numCache>
                <c:formatCode>0.000</c:formatCode>
                <c:ptCount val="34"/>
                <c:pt idx="0">
                  <c:v>1.0307812908938718</c:v>
                </c:pt>
                <c:pt idx="1">
                  <c:v>1.0147226758387937</c:v>
                </c:pt>
                <c:pt idx="2">
                  <c:v>1.0527581972857727</c:v>
                </c:pt>
                <c:pt idx="3">
                  <c:v>1.0257681383380841</c:v>
                </c:pt>
                <c:pt idx="4">
                  <c:v>1.0259133461112466</c:v>
                </c:pt>
                <c:pt idx="5">
                  <c:v>0.98258865293261133</c:v>
                </c:pt>
                <c:pt idx="6">
                  <c:v>1.0473747179611352</c:v>
                </c:pt>
                <c:pt idx="7">
                  <c:v>1.0257793629516272</c:v>
                </c:pt>
                <c:pt idx="8">
                  <c:v>1.0420233674860953</c:v>
                </c:pt>
                <c:pt idx="9">
                  <c:v>1.0581294125780472</c:v>
                </c:pt>
                <c:pt idx="10">
                  <c:v>1.041960677313611</c:v>
                </c:pt>
                <c:pt idx="11">
                  <c:v>1.0527543581393872</c:v>
                </c:pt>
                <c:pt idx="12">
                  <c:v>1.0311593969467845</c:v>
                </c:pt>
                <c:pt idx="13">
                  <c:v>1.0313284255042883</c:v>
                </c:pt>
                <c:pt idx="14">
                  <c:v>1.0260310118132334</c:v>
                </c:pt>
                <c:pt idx="15">
                  <c:v>1.0362578410024919</c:v>
                </c:pt>
                <c:pt idx="16">
                  <c:v>1.0205495177771293</c:v>
                </c:pt>
                <c:pt idx="17">
                  <c:v>1.0154187029412001</c:v>
                </c:pt>
                <c:pt idx="18">
                  <c:v>1.0101300638633812</c:v>
                </c:pt>
                <c:pt idx="19">
                  <c:v>1.0365694783303394</c:v>
                </c:pt>
                <c:pt idx="20">
                  <c:v>1.0259208310285879</c:v>
                </c:pt>
                <c:pt idx="21">
                  <c:v>1.0412046165298472</c:v>
                </c:pt>
                <c:pt idx="22">
                  <c:v>1.0519356928875252</c:v>
                </c:pt>
                <c:pt idx="23">
                  <c:v>1.0048267656966208</c:v>
                </c:pt>
                <c:pt idx="24">
                  <c:v>1.0257681383380841</c:v>
                </c:pt>
                <c:pt idx="25">
                  <c:v>1.0101116442402611</c:v>
                </c:pt>
                <c:pt idx="26">
                  <c:v>1.0735663271844884</c:v>
                </c:pt>
                <c:pt idx="27">
                  <c:v>1.0205197414875831</c:v>
                </c:pt>
                <c:pt idx="28">
                  <c:v>1.0574452062215591</c:v>
                </c:pt>
                <c:pt idx="29">
                  <c:v>1.0364090772006043</c:v>
                </c:pt>
                <c:pt idx="30">
                  <c:v>1.0048047851272857</c:v>
                </c:pt>
                <c:pt idx="31">
                  <c:v>1.0416700369833485</c:v>
                </c:pt>
                <c:pt idx="32">
                  <c:v>1.0206224769180614</c:v>
                </c:pt>
                <c:pt idx="33">
                  <c:v>0.99941709296905723</c:v>
                </c:pt>
              </c:numCache>
            </c:numRef>
          </c:yVal>
          <c:smooth val="1"/>
        </c:ser>
        <c:ser>
          <c:idx val="4"/>
          <c:order val="4"/>
          <c:tx>
            <c:v>Power Emitted (50% Run)</c:v>
          </c:tx>
          <c:yVal>
            <c:numRef>
              <c:f>'Run 3 (50%)'!$AC$2:$AC$30</c:f>
              <c:numCache>
                <c:formatCode>0.000</c:formatCode>
                <c:ptCount val="29"/>
                <c:pt idx="0">
                  <c:v>0.86155885260390275</c:v>
                </c:pt>
                <c:pt idx="1">
                  <c:v>0.7980879159700226</c:v>
                </c:pt>
                <c:pt idx="2">
                  <c:v>0.82113746094224227</c:v>
                </c:pt>
                <c:pt idx="3">
                  <c:v>0.804074410154348</c:v>
                </c:pt>
                <c:pt idx="4">
                  <c:v>0.83539201549971498</c:v>
                </c:pt>
                <c:pt idx="5">
                  <c:v>0.85072612700400974</c:v>
                </c:pt>
                <c:pt idx="6">
                  <c:v>0.87387875257307823</c:v>
                </c:pt>
                <c:pt idx="7">
                  <c:v>0.82670024357360528</c:v>
                </c:pt>
                <c:pt idx="8">
                  <c:v>0.85252257197993209</c:v>
                </c:pt>
                <c:pt idx="9">
                  <c:v>0.83525551353639793</c:v>
                </c:pt>
                <c:pt idx="10">
                  <c:v>0.81867402761657992</c:v>
                </c:pt>
                <c:pt idx="11">
                  <c:v>0.83072364835427526</c:v>
                </c:pt>
                <c:pt idx="12">
                  <c:v>0.85588851949844957</c:v>
                </c:pt>
                <c:pt idx="13">
                  <c:v>0.80004044109675387</c:v>
                </c:pt>
                <c:pt idx="14">
                  <c:v>0.85696994522225833</c:v>
                </c:pt>
                <c:pt idx="15">
                  <c:v>0.80363350944597389</c:v>
                </c:pt>
                <c:pt idx="16">
                  <c:v>0.80088762764073695</c:v>
                </c:pt>
                <c:pt idx="17">
                  <c:v>0.81217232294327024</c:v>
                </c:pt>
                <c:pt idx="18">
                  <c:v>0.84206078300798193</c:v>
                </c:pt>
                <c:pt idx="19">
                  <c:v>0.83073737369268075</c:v>
                </c:pt>
                <c:pt idx="20">
                  <c:v>0.80799910762330973</c:v>
                </c:pt>
                <c:pt idx="21">
                  <c:v>0.82022316133346707</c:v>
                </c:pt>
                <c:pt idx="22">
                  <c:v>0.82430110131451828</c:v>
                </c:pt>
                <c:pt idx="23">
                  <c:v>0.81872474184559596</c:v>
                </c:pt>
                <c:pt idx="24">
                  <c:v>0.82985357792714065</c:v>
                </c:pt>
                <c:pt idx="25">
                  <c:v>0.8404499933248295</c:v>
                </c:pt>
                <c:pt idx="26">
                  <c:v>0.83872570202404872</c:v>
                </c:pt>
                <c:pt idx="27">
                  <c:v>0.8020359291369682</c:v>
                </c:pt>
                <c:pt idx="28">
                  <c:v>0.83544719965447933</c:v>
                </c:pt>
              </c:numCache>
            </c:numRef>
          </c:yVal>
          <c:smooth val="1"/>
        </c:ser>
        <c:ser>
          <c:idx val="5"/>
          <c:order val="5"/>
          <c:tx>
            <c:v>Power Absorbed (50% Run)</c:v>
          </c:tx>
          <c:yVal>
            <c:numRef>
              <c:f>'Run 3 (50%)'!$AD$2:$AD$30</c:f>
              <c:numCache>
                <c:formatCode>0.000</c:formatCode>
                <c:ptCount val="29"/>
                <c:pt idx="0">
                  <c:v>0.87450668459638448</c:v>
                </c:pt>
                <c:pt idx="1">
                  <c:v>0.85491886962331298</c:v>
                </c:pt>
                <c:pt idx="2">
                  <c:v>0.86507975675865623</c:v>
                </c:pt>
                <c:pt idx="3">
                  <c:v>0.84238680587686621</c:v>
                </c:pt>
                <c:pt idx="4">
                  <c:v>0.82921849488731481</c:v>
                </c:pt>
                <c:pt idx="5">
                  <c:v>0.89586035418781396</c:v>
                </c:pt>
                <c:pt idx="6">
                  <c:v>0.90911917191150249</c:v>
                </c:pt>
                <c:pt idx="7">
                  <c:v>0.84048680948547283</c:v>
                </c:pt>
                <c:pt idx="8">
                  <c:v>0.90059175445920547</c:v>
                </c:pt>
                <c:pt idx="9">
                  <c:v>0.84540351700788374</c:v>
                </c:pt>
                <c:pt idx="10">
                  <c:v>0.83117696564275456</c:v>
                </c:pt>
                <c:pt idx="11">
                  <c:v>0.85850743398228724</c:v>
                </c:pt>
                <c:pt idx="12">
                  <c:v>0.83829928577252333</c:v>
                </c:pt>
                <c:pt idx="13">
                  <c:v>0.83829928577252333</c:v>
                </c:pt>
                <c:pt idx="14">
                  <c:v>0.83829624479301923</c:v>
                </c:pt>
                <c:pt idx="15">
                  <c:v>0.8671080030551086</c:v>
                </c:pt>
                <c:pt idx="16">
                  <c:v>0.89299506391196615</c:v>
                </c:pt>
                <c:pt idx="17">
                  <c:v>0.84837122633046513</c:v>
                </c:pt>
                <c:pt idx="18">
                  <c:v>0.85053134323169888</c:v>
                </c:pt>
                <c:pt idx="19">
                  <c:v>0.85779150629983369</c:v>
                </c:pt>
                <c:pt idx="20">
                  <c:v>0.84184529382023088</c:v>
                </c:pt>
                <c:pt idx="21">
                  <c:v>0.82226153137864</c:v>
                </c:pt>
                <c:pt idx="22">
                  <c:v>0.86062455952478711</c:v>
                </c:pt>
                <c:pt idx="23">
                  <c:v>0.83474111412554541</c:v>
                </c:pt>
                <c:pt idx="24">
                  <c:v>0.87447495637140271</c:v>
                </c:pt>
                <c:pt idx="25">
                  <c:v>0.85128382238637823</c:v>
                </c:pt>
                <c:pt idx="26">
                  <c:v>0.87815835371802231</c:v>
                </c:pt>
                <c:pt idx="27">
                  <c:v>0.86428052196479632</c:v>
                </c:pt>
                <c:pt idx="28">
                  <c:v>0.82474869018658892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576448"/>
        <c:axId val="141599104"/>
      </c:scatterChart>
      <c:valAx>
        <c:axId val="141576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</a:t>
                </a:r>
                <a:r>
                  <a:rPr lang="en-US" baseline="0"/>
                  <a:t> of Samples</a:t>
                </a:r>
                <a:endParaRPr lang="en-US"/>
              </a:p>
            </c:rich>
          </c:tx>
          <c:layout/>
          <c:overlay val="0"/>
        </c:title>
        <c:majorTickMark val="none"/>
        <c:minorTickMark val="none"/>
        <c:tickLblPos val="nextTo"/>
        <c:crossAx val="141599104"/>
        <c:crosses val="autoZero"/>
        <c:crossBetween val="midCat"/>
      </c:valAx>
      <c:valAx>
        <c:axId val="141599104"/>
        <c:scaling>
          <c:orientation val="minMax"/>
          <c:min val="0.7500000000000001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Power Emitted and Absorbed (W)</a:t>
                </a:r>
              </a:p>
            </c:rich>
          </c:tx>
          <c:layout/>
          <c:overlay val="0"/>
        </c:title>
        <c:numFmt formatCode="0.000" sourceLinked="1"/>
        <c:majorTickMark val="none"/>
        <c:minorTickMark val="none"/>
        <c:tickLblPos val="nextTo"/>
        <c:crossAx val="14157644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Heat Emitted And</a:t>
            </a:r>
            <a:r>
              <a:rPr lang="en-US" sz="1600" baseline="0"/>
              <a:t> Absorbed</a:t>
            </a:r>
            <a:endParaRPr lang="en-US" sz="16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Heat Emitted</c:v>
          </c:tx>
          <c:invertIfNegative val="0"/>
          <c:cat>
            <c:numRef>
              <c:f>'#5a. Bar Graph'!$A$4:$A$6</c:f>
              <c:numCache>
                <c:formatCode>0%</c:formatCode>
                <c:ptCount val="3"/>
                <c:pt idx="0">
                  <c:v>0.5</c:v>
                </c:pt>
                <c:pt idx="1">
                  <c:v>0.75</c:v>
                </c:pt>
                <c:pt idx="2">
                  <c:v>1</c:v>
                </c:pt>
              </c:numCache>
            </c:numRef>
          </c:cat>
          <c:val>
            <c:numRef>
              <c:f>'#4. Bar Graph'!$C$4:$C$6</c:f>
              <c:numCache>
                <c:formatCode>General</c:formatCode>
                <c:ptCount val="3"/>
                <c:pt idx="0">
                  <c:v>0.97594456845744004</c:v>
                </c:pt>
                <c:pt idx="1">
                  <c:v>0.99022464407305344</c:v>
                </c:pt>
                <c:pt idx="2">
                  <c:v>0.82858215781174382</c:v>
                </c:pt>
              </c:numCache>
            </c:numRef>
          </c:val>
        </c:ser>
        <c:ser>
          <c:idx val="1"/>
          <c:order val="1"/>
          <c:tx>
            <c:v>Heat Absorbed</c:v>
          </c:tx>
          <c:invertIfNegative val="0"/>
          <c:cat>
            <c:numRef>
              <c:f>'#5a. Bar Graph'!$A$4:$A$6</c:f>
              <c:numCache>
                <c:formatCode>0%</c:formatCode>
                <c:ptCount val="3"/>
                <c:pt idx="0">
                  <c:v>0.5</c:v>
                </c:pt>
                <c:pt idx="1">
                  <c:v>0.75</c:v>
                </c:pt>
                <c:pt idx="2">
                  <c:v>1</c:v>
                </c:pt>
              </c:numCache>
            </c:numRef>
          </c:cat>
          <c:val>
            <c:numRef>
              <c:f>'#4. Bar Graph'!$D$4:$D$6</c:f>
              <c:numCache>
                <c:formatCode>General</c:formatCode>
                <c:ptCount val="3"/>
                <c:pt idx="0">
                  <c:v>0.99971008341650258</c:v>
                </c:pt>
                <c:pt idx="1">
                  <c:v>1.0300653255535897</c:v>
                </c:pt>
                <c:pt idx="2">
                  <c:v>0.85625404900217184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839040"/>
        <c:axId val="42849408"/>
      </c:barChart>
      <c:catAx>
        <c:axId val="42839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Flow Rate Percentage</a:t>
                </a:r>
              </a:p>
            </c:rich>
          </c:tx>
          <c:layout/>
          <c:overlay val="0"/>
        </c:title>
        <c:numFmt formatCode="0%" sourceLinked="1"/>
        <c:majorTickMark val="none"/>
        <c:minorTickMark val="none"/>
        <c:tickLblPos val="nextTo"/>
        <c:crossAx val="42849408"/>
        <c:crosses val="autoZero"/>
        <c:auto val="1"/>
        <c:lblAlgn val="ctr"/>
        <c:lblOffset val="100"/>
        <c:noMultiLvlLbl val="0"/>
      </c:catAx>
      <c:valAx>
        <c:axId val="4284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Heat</a:t>
                </a:r>
                <a:r>
                  <a:rPr lang="en-US" baseline="0"/>
                  <a:t> (W)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</c:spPr>
        <c:crossAx val="428390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Flow Rate vs. Change of Temperature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Cold</c:v>
          </c:tx>
          <c:invertIfNegative val="0"/>
          <c:cat>
            <c:numRef>
              <c:f>'#5a. Bar Graph'!$A$4:$A$6</c:f>
              <c:numCache>
                <c:formatCode>0%</c:formatCode>
                <c:ptCount val="3"/>
                <c:pt idx="0">
                  <c:v>0.5</c:v>
                </c:pt>
                <c:pt idx="1">
                  <c:v>0.75</c:v>
                </c:pt>
                <c:pt idx="2">
                  <c:v>1</c:v>
                </c:pt>
              </c:numCache>
            </c:numRef>
          </c:cat>
          <c:val>
            <c:numRef>
              <c:f>'#5a. Bar Graph'!$B$4:$B$6</c:f>
              <c:numCache>
                <c:formatCode>0.0</c:formatCode>
                <c:ptCount val="3"/>
                <c:pt idx="0">
                  <c:v>7.6832401670258621</c:v>
                </c:pt>
                <c:pt idx="1">
                  <c:v>6.2697107651654411</c:v>
                </c:pt>
                <c:pt idx="2">
                  <c:v>5.606957220262097</c:v>
                </c:pt>
              </c:numCache>
            </c:numRef>
          </c:val>
        </c:ser>
        <c:ser>
          <c:idx val="1"/>
          <c:order val="1"/>
          <c:tx>
            <c:v>Hot</c:v>
          </c:tx>
          <c:invertIfNegative val="0"/>
          <c:cat>
            <c:numRef>
              <c:f>'#5a. Bar Graph'!$A$4:$A$6</c:f>
              <c:numCache>
                <c:formatCode>0%</c:formatCode>
                <c:ptCount val="3"/>
                <c:pt idx="0">
                  <c:v>0.5</c:v>
                </c:pt>
                <c:pt idx="1">
                  <c:v>0.75</c:v>
                </c:pt>
                <c:pt idx="2">
                  <c:v>1</c:v>
                </c:pt>
              </c:numCache>
            </c:numRef>
          </c:cat>
          <c:val>
            <c:numRef>
              <c:f>'#5a. Bar Graph'!$C$4:$C$6</c:f>
              <c:numCache>
                <c:formatCode>0.0</c:formatCode>
                <c:ptCount val="3"/>
                <c:pt idx="0">
                  <c:v>4.8011853448275863</c:v>
                </c:pt>
                <c:pt idx="1">
                  <c:v>5.753999597886029</c:v>
                </c:pt>
                <c:pt idx="2">
                  <c:v>5.672946068548387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19552"/>
        <c:axId val="46125824"/>
      </c:barChart>
      <c:catAx>
        <c:axId val="46119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Flow Rate Percentage</a:t>
                </a:r>
              </a:p>
            </c:rich>
          </c:tx>
          <c:layout/>
          <c:overlay val="0"/>
        </c:title>
        <c:numFmt formatCode="0%" sourceLinked="1"/>
        <c:majorTickMark val="none"/>
        <c:minorTickMark val="none"/>
        <c:tickLblPos val="nextTo"/>
        <c:crossAx val="46125824"/>
        <c:crosses val="autoZero"/>
        <c:auto val="1"/>
        <c:lblAlgn val="ctr"/>
        <c:lblOffset val="100"/>
        <c:noMultiLvlLbl val="0"/>
      </c:catAx>
      <c:valAx>
        <c:axId val="461258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Change of</a:t>
                </a:r>
                <a:r>
                  <a:rPr lang="en-US" baseline="0"/>
                  <a:t> Temperatuer (C)</a:t>
                </a:r>
                <a:endParaRPr lang="en-US"/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spPr>
          <a:noFill/>
        </c:spPr>
        <c:crossAx val="461195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Flow Rate vs. Overall Efficiency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Overall Efficiency</c:v>
          </c:tx>
          <c:spPr>
            <a:solidFill>
              <a:schemeClr val="accent3"/>
            </a:solidFill>
          </c:spPr>
          <c:invertIfNegative val="0"/>
          <c:cat>
            <c:numRef>
              <c:f>'#5a. Bar Graph'!$A$4:$A$6</c:f>
              <c:numCache>
                <c:formatCode>0%</c:formatCode>
                <c:ptCount val="3"/>
                <c:pt idx="0">
                  <c:v>0.5</c:v>
                </c:pt>
                <c:pt idx="1">
                  <c:v>0.75</c:v>
                </c:pt>
                <c:pt idx="2">
                  <c:v>1</c:v>
                </c:pt>
              </c:numCache>
            </c:numRef>
          </c:cat>
          <c:val>
            <c:numRef>
              <c:f>'#5b. Bar Graph'!$C$6:$C$8</c:f>
              <c:numCache>
                <c:formatCode>#0.0</c:formatCode>
                <c:ptCount val="3"/>
                <c:pt idx="0">
                  <c:v>102.52056416867272</c:v>
                </c:pt>
                <c:pt idx="1">
                  <c:v>104.07678995305818</c:v>
                </c:pt>
                <c:pt idx="2">
                  <c:v>103.3809147988664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59360"/>
        <c:axId val="46161280"/>
      </c:barChart>
      <c:catAx>
        <c:axId val="46159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Flow Rate Percentage</a:t>
                </a:r>
              </a:p>
            </c:rich>
          </c:tx>
          <c:layout/>
          <c:overlay val="0"/>
        </c:title>
        <c:numFmt formatCode="0%" sourceLinked="1"/>
        <c:majorTickMark val="none"/>
        <c:minorTickMark val="none"/>
        <c:tickLblPos val="nextTo"/>
        <c:crossAx val="46161280"/>
        <c:crosses val="autoZero"/>
        <c:auto val="1"/>
        <c:lblAlgn val="ctr"/>
        <c:lblOffset val="100"/>
        <c:noMultiLvlLbl val="0"/>
      </c:catAx>
      <c:valAx>
        <c:axId val="461612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 Gain of Heat</a:t>
                </a:r>
                <a:r>
                  <a:rPr lang="en-US" baseline="0"/>
                  <a:t> for Cold Flow</a:t>
                </a:r>
                <a:endParaRPr lang="en-US"/>
              </a:p>
            </c:rich>
          </c:tx>
          <c:layout/>
          <c:overlay val="0"/>
        </c:title>
        <c:numFmt formatCode="#0.0" sourceLinked="1"/>
        <c:majorTickMark val="out"/>
        <c:minorTickMark val="none"/>
        <c:tickLblPos val="nextTo"/>
        <c:spPr>
          <a:noFill/>
        </c:spPr>
        <c:crossAx val="461593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85724</xdr:colOff>
      <xdr:row>0</xdr:row>
      <xdr:rowOff>85724</xdr:rowOff>
    </xdr:from>
    <xdr:to>
      <xdr:col>13</xdr:col>
      <xdr:colOff>504825</xdr:colOff>
      <xdr:row>28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247650</xdr:colOff>
      <xdr:row>1</xdr:row>
      <xdr:rowOff>142875</xdr:rowOff>
    </xdr:from>
    <xdr:to>
      <xdr:col>14</xdr:col>
      <xdr:colOff>533400</xdr:colOff>
      <xdr:row>24</xdr:row>
      <xdr:rowOff>100014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571500</xdr:colOff>
      <xdr:row>1</xdr:row>
      <xdr:rowOff>138111</xdr:rowOff>
    </xdr:from>
    <xdr:to>
      <xdr:col>12</xdr:col>
      <xdr:colOff>171450</xdr:colOff>
      <xdr:row>24</xdr:row>
      <xdr:rowOff>95250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1</xdr:row>
      <xdr:rowOff>9524</xdr:rowOff>
    </xdr:from>
    <xdr:to>
      <xdr:col>12</xdr:col>
      <xdr:colOff>304800</xdr:colOff>
      <xdr:row>22</xdr:row>
      <xdr:rowOff>161924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B2:E11" totalsRowShown="0" headerRowDxfId="3">
  <autoFilter ref="B2:E11"/>
  <tableColumns count="4">
    <tableColumn id="1" name="Data Type"/>
    <tableColumn id="2" name="100%" dataDxfId="2"/>
    <tableColumn id="3" name="75%" dataDxfId="1"/>
    <tableColumn id="4" name="50%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7"/>
  <sheetViews>
    <sheetView showRowColHeaders="0" showOutlineSymbols="0" topLeftCell="AB1" zoomScaleNormal="100" workbookViewId="0">
      <selection activeCell="AG2" sqref="AG2:AH2"/>
    </sheetView>
  </sheetViews>
  <sheetFormatPr defaultColWidth="9.140625" defaultRowHeight="12.75" customHeight="1" x14ac:dyDescent="0.2"/>
  <cols>
    <col min="1" max="1" width="0" hidden="1" customWidth="1"/>
    <col min="2" max="2" width="8.85546875" customWidth="1"/>
    <col min="3" max="12" width="7.5703125" customWidth="1"/>
    <col min="13" max="16" width="13.42578125" customWidth="1"/>
    <col min="17" max="17" width="0" hidden="1" customWidth="1"/>
    <col min="18" max="18" width="13.7109375" customWidth="1"/>
    <col min="19" max="21" width="13.85546875" customWidth="1"/>
    <col min="22" max="22" width="10.5703125" customWidth="1"/>
    <col min="23" max="23" width="12.7109375" customWidth="1"/>
    <col min="24" max="24" width="10.85546875" customWidth="1"/>
    <col min="25" max="25" width="13.85546875" customWidth="1"/>
    <col min="26" max="26" width="12.7109375" customWidth="1"/>
    <col min="27" max="28" width="11.42578125" customWidth="1"/>
    <col min="29" max="29" width="12" customWidth="1"/>
    <col min="30" max="30" width="12.42578125" customWidth="1"/>
    <col min="31" max="31" width="12.5703125" customWidth="1"/>
    <col min="32" max="32" width="10.28515625" customWidth="1"/>
    <col min="33" max="34" width="12.5703125" customWidth="1"/>
    <col min="35" max="35" width="12" customWidth="1"/>
    <col min="36" max="36" width="0" hidden="1" customWidth="1"/>
    <col min="37" max="37" width="12.140625" customWidth="1"/>
    <col min="38" max="38" width="14.85546875" customWidth="1"/>
    <col min="42" max="43" width="9.42578125" bestFit="1" customWidth="1"/>
  </cols>
  <sheetData>
    <row r="1" spans="1:43" ht="66.75" customHeight="1" x14ac:dyDescent="0.2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10</v>
      </c>
      <c r="L1" s="13" t="s">
        <v>11</v>
      </c>
      <c r="M1" s="13" t="s">
        <v>12</v>
      </c>
      <c r="N1" s="13" t="s">
        <v>13</v>
      </c>
      <c r="O1" s="13" t="s">
        <v>14</v>
      </c>
      <c r="P1" s="13" t="s">
        <v>15</v>
      </c>
      <c r="Q1" s="13" t="s">
        <v>16</v>
      </c>
      <c r="R1" s="13" t="s">
        <v>17</v>
      </c>
      <c r="S1" s="13" t="s">
        <v>18</v>
      </c>
      <c r="T1" s="13" t="s">
        <v>19</v>
      </c>
      <c r="U1" s="13" t="s">
        <v>20</v>
      </c>
      <c r="V1" s="13" t="s">
        <v>21</v>
      </c>
      <c r="W1" s="13" t="s">
        <v>22</v>
      </c>
      <c r="X1" s="13" t="s">
        <v>23</v>
      </c>
      <c r="Y1" s="13" t="s">
        <v>24</v>
      </c>
      <c r="Z1" s="13" t="s">
        <v>25</v>
      </c>
      <c r="AA1" s="14" t="s">
        <v>26</v>
      </c>
      <c r="AB1" s="13" t="s">
        <v>27</v>
      </c>
      <c r="AC1" s="13" t="s">
        <v>28</v>
      </c>
      <c r="AD1" s="13" t="s">
        <v>29</v>
      </c>
      <c r="AE1" s="13" t="s">
        <v>30</v>
      </c>
      <c r="AF1" s="13" t="s">
        <v>31</v>
      </c>
      <c r="AG1" s="13" t="s">
        <v>32</v>
      </c>
      <c r="AH1" s="13" t="s">
        <v>33</v>
      </c>
      <c r="AI1" s="13" t="s">
        <v>34</v>
      </c>
      <c r="AJ1" s="13" t="s">
        <v>35</v>
      </c>
      <c r="AK1" s="13" t="s">
        <v>36</v>
      </c>
      <c r="AL1" s="13" t="s">
        <v>37</v>
      </c>
      <c r="AM1" s="14" t="s">
        <v>73</v>
      </c>
      <c r="AN1" s="14" t="s">
        <v>74</v>
      </c>
      <c r="AO1" s="14" t="s">
        <v>72</v>
      </c>
      <c r="AP1" s="14" t="s">
        <v>75</v>
      </c>
      <c r="AQ1" s="14" t="s">
        <v>76</v>
      </c>
    </row>
    <row r="2" spans="1:43" ht="12.75" customHeight="1" x14ac:dyDescent="0.2">
      <c r="A2" s="1"/>
      <c r="B2" s="2" t="s">
        <v>38</v>
      </c>
      <c r="C2" s="3">
        <v>50.32958984375</v>
      </c>
      <c r="D2" s="3">
        <v>47.504638671875</v>
      </c>
      <c r="E2" s="3">
        <v>44.517333984375</v>
      </c>
      <c r="F2" s="3">
        <v>20.359130859375</v>
      </c>
      <c r="G2" s="3">
        <v>23.216552734375</v>
      </c>
      <c r="H2" s="3">
        <v>26.073974609375</v>
      </c>
      <c r="I2" s="3">
        <v>132.967529296875</v>
      </c>
      <c r="J2" s="3">
        <v>132.967529296875</v>
      </c>
      <c r="K2" s="3">
        <v>132.967529296875</v>
      </c>
      <c r="L2" s="3">
        <v>132.967529296875</v>
      </c>
      <c r="M2" s="2">
        <v>29</v>
      </c>
      <c r="N2" s="17">
        <v>2.490234375</v>
      </c>
      <c r="O2" s="2">
        <v>100</v>
      </c>
      <c r="P2" s="17">
        <v>2.5390625</v>
      </c>
      <c r="Q2" s="2">
        <v>1</v>
      </c>
      <c r="R2" s="5" t="str">
        <f t="shared" ref="R2:R33" si="0">IF(ISNUMBER(Q2),IF(Q2=1,"Countercurrent","Cocurrent"),"")</f>
        <v>Countercurrent</v>
      </c>
      <c r="S2" s="6">
        <f t="shared" ref="S2:S37" si="1">IF(ISNUMBER(C2),1.15290498E-12*(U2^6)-3.5879038802E-10*(U2^5)+4.710833256816E-08*(U2^4)-3.38194190874219E-06*(U2^3)+0.000148978977392744*(U2^2)-0.00373903643230733*(U2)+4.21734712411944,"")</f>
        <v>4.1797118172937004</v>
      </c>
      <c r="T2" s="6">
        <f t="shared" ref="T2:T37" si="2">IF(ISNUMBER(C2),1.15290498E-12*(W2^6)-3.5879038802E-10*(W2^5)+4.710833256816E-08*(W2^4)-3.38194190874219E-06*(W2^3)+0.000148978977392744*(W2^2)-0.00373903643230733*(W2)+4.21734712411944,"")</f>
        <v>4.1799660086524257</v>
      </c>
      <c r="U2" s="7">
        <f t="shared" ref="U2:U37" si="3">IF(ISNUMBER(C2),AVERAGE(C2,D2,E2),"")</f>
        <v>47.450520833333336</v>
      </c>
      <c r="V2" s="7">
        <f t="shared" ref="V2:V37" si="4">IF(ISNUMBER(F2),-0.0000002301*(U2^4)+0.0000569866*(U2^3)-0.0082923226*(U2^2)+0.0654036947*U2+999.8017570756,"")</f>
        <v>989.15640791718454</v>
      </c>
      <c r="W2" s="7">
        <f t="shared" ref="W2:W37" si="5">IF(ISNUMBER(F2),AVERAGE(F2,G2,H2),"")</f>
        <v>23.216552734375</v>
      </c>
      <c r="X2" s="7">
        <f t="shared" ref="X2:X37" si="6">IF(ISNUMBER(F2),-0.0000002301*(W2^4)+0.0000569866*(W2^3)-0.0082923226*(W2^2)+0.0654036947*W2+999.8017570756,"")</f>
        <v>997.49684905037714</v>
      </c>
      <c r="Y2" s="7">
        <f t="shared" ref="Y2:Y37" si="7">IF(ISNUMBER(C2),IF(R2="Countercurrent",C2-E2,E2-C2),"")</f>
        <v>5.812255859375</v>
      </c>
      <c r="Z2" s="7">
        <f t="shared" ref="Z2:Z37" si="8">IF(ISNUMBER(H2),H2-F2,"")</f>
        <v>5.71484375</v>
      </c>
      <c r="AA2" s="8">
        <f t="shared" ref="AA2:AA37" si="9">IF(ISNUMBER(N2),N2*V2/(1000*60),"")</f>
        <v>4.1053854820781582E-2</v>
      </c>
      <c r="AB2" s="8">
        <f t="shared" ref="AB2:AB37" si="10">IF(ISNUMBER(P2),P2*X2/(1000*60),"")</f>
        <v>4.2211780721532886E-2</v>
      </c>
      <c r="AC2" s="6">
        <f t="shared" ref="AC2:AC32" si="11">(AA2*S2)*(C2-E2)</f>
        <v>0.9973440595469093</v>
      </c>
      <c r="AD2" s="6">
        <f t="shared" ref="AD2:AD32" si="12">(AB2*T2)*(H2-F2)</f>
        <v>1.0083487966935938</v>
      </c>
      <c r="AE2" s="6">
        <f>AC2-AD2</f>
        <v>-1.1004737146684485E-2</v>
      </c>
      <c r="AF2" s="6">
        <f>(AD2/AC2)*100</f>
        <v>101.10340429076039</v>
      </c>
      <c r="AG2" s="6">
        <f>((C2-E2)/(C2-H2))*100</f>
        <v>23.96251673360107</v>
      </c>
      <c r="AH2" s="6">
        <f>((H2-F2)/(C2-F2))*100</f>
        <v>19.068255687973998</v>
      </c>
      <c r="AI2" s="6">
        <f>(AG2+AH2)/2</f>
        <v>21.515386210787533</v>
      </c>
      <c r="AJ2" s="6">
        <f t="shared" ref="AJ2:AJ37" si="13">IF(E2=F2,0,(C2-H2)/(E2-F2))</f>
        <v>1.0040322580645162</v>
      </c>
      <c r="AK2" s="6">
        <f t="shared" ref="AK2:AK37" si="14">IF(ISNUMBER(AH2),IF(OR(AJ2&lt;=0,AJ2=1),0,((E2-F2)-(C2-H2))/LN((E2-F2)/(C2-H2))),"")</f>
        <v>24.206876512948586</v>
      </c>
      <c r="AL2" s="6">
        <f t="shared" ref="AL2:AL32" si="15">AC2/(0.02*AO2)</f>
        <v>2.060042853966344</v>
      </c>
      <c r="AM2" s="15">
        <f t="shared" ref="AM2:AM32" si="16">(E2-F2)</f>
        <v>24.158203125</v>
      </c>
      <c r="AN2" s="15">
        <f t="shared" ref="AN2:AN32" si="17">(C2-H2)</f>
        <v>24.255615234375</v>
      </c>
      <c r="AO2" s="15">
        <f>(AM2-AN2)/LN(AM2/AN2)</f>
        <v>24.206876512948586</v>
      </c>
      <c r="AP2" s="16">
        <f t="shared" ref="AP2:AP32" si="18">N2*0.00001667</f>
        <v>4.1512207031250005E-5</v>
      </c>
      <c r="AQ2" s="16">
        <f t="shared" ref="AQ2:AQ32" si="19">P2*0.00001667</f>
        <v>4.2326171875000005E-5</v>
      </c>
    </row>
    <row r="3" spans="1:43" ht="12.75" customHeight="1" x14ac:dyDescent="0.2">
      <c r="A3" s="1"/>
      <c r="B3" s="2" t="s">
        <v>39</v>
      </c>
      <c r="C3" s="3">
        <v>50.2646484375</v>
      </c>
      <c r="D3" s="3">
        <v>47.439697265625</v>
      </c>
      <c r="E3" s="3">
        <v>44.452392578125</v>
      </c>
      <c r="F3" s="3">
        <v>20.3916015625</v>
      </c>
      <c r="G3" s="3">
        <v>23.18408203125</v>
      </c>
      <c r="H3" s="3">
        <v>26.04150390625</v>
      </c>
      <c r="I3" s="3">
        <v>132.967529296875</v>
      </c>
      <c r="J3" s="3">
        <v>132.967529296875</v>
      </c>
      <c r="K3" s="3">
        <v>132.967529296875</v>
      </c>
      <c r="L3" s="3">
        <v>132.967529296875</v>
      </c>
      <c r="M3" s="2">
        <v>30</v>
      </c>
      <c r="N3" s="17">
        <v>2.52685546875</v>
      </c>
      <c r="O3" s="2">
        <v>100</v>
      </c>
      <c r="P3" s="17">
        <v>2.5634765625</v>
      </c>
      <c r="Q3" s="2">
        <v>1</v>
      </c>
      <c r="R3" s="5" t="str">
        <f t="shared" si="0"/>
        <v>Countercurrent</v>
      </c>
      <c r="S3" s="6">
        <f t="shared" si="1"/>
        <v>4.179695184961731</v>
      </c>
      <c r="T3" s="6">
        <f t="shared" si="2"/>
        <v>4.1799704132396771</v>
      </c>
      <c r="U3" s="7">
        <f t="shared" si="3"/>
        <v>47.385579427083336</v>
      </c>
      <c r="V3" s="7">
        <f t="shared" si="4"/>
        <v>989.18464060416727</v>
      </c>
      <c r="W3" s="7">
        <f t="shared" si="5"/>
        <v>23.205729166666668</v>
      </c>
      <c r="X3" s="7">
        <f t="shared" si="6"/>
        <v>997.49943532885584</v>
      </c>
      <c r="Y3" s="7">
        <f t="shared" si="7"/>
        <v>5.812255859375</v>
      </c>
      <c r="Z3" s="7">
        <f t="shared" si="8"/>
        <v>5.64990234375</v>
      </c>
      <c r="AA3" s="8">
        <f t="shared" si="9"/>
        <v>4.1658776978569054E-2</v>
      </c>
      <c r="AB3" s="8">
        <f t="shared" si="10"/>
        <v>4.2617773726208438E-2</v>
      </c>
      <c r="AC3" s="6">
        <f t="shared" si="11"/>
        <v>1.0120357417447192</v>
      </c>
      <c r="AD3" s="6">
        <f t="shared" si="12"/>
        <v>1.0064794412980955</v>
      </c>
      <c r="AE3" s="6">
        <f t="shared" ref="AE3:AE32" si="20">AC3-AD3</f>
        <v>5.5563004466236965E-3</v>
      </c>
      <c r="AF3" s="6">
        <f t="shared" ref="AF3:AF32" si="21">(AD3/AC3)*100</f>
        <v>99.450977844216766</v>
      </c>
      <c r="AG3" s="6">
        <f t="shared" ref="AG3:AG33" si="22">((C3-E3)/(C3-H3))*100</f>
        <v>23.994638069705093</v>
      </c>
      <c r="AH3" s="6">
        <f t="shared" ref="AH3:AH33" si="23">((H3-F3)/(C3-F3))*100</f>
        <v>18.913043478260867</v>
      </c>
      <c r="AI3" s="6">
        <f t="shared" ref="AI3:AI32" si="24">(AG3+AH3)/2</f>
        <v>21.453840773982982</v>
      </c>
      <c r="AJ3" s="6">
        <f t="shared" si="13"/>
        <v>1.0067476383265856</v>
      </c>
      <c r="AK3" s="6">
        <f t="shared" si="14"/>
        <v>24.141876788229499</v>
      </c>
      <c r="AL3" s="6">
        <f t="shared" si="15"/>
        <v>2.0960171212499574</v>
      </c>
      <c r="AM3" s="15">
        <f t="shared" si="16"/>
        <v>24.060791015625</v>
      </c>
      <c r="AN3" s="15">
        <f t="shared" si="17"/>
        <v>24.22314453125</v>
      </c>
      <c r="AO3" s="15">
        <f t="shared" ref="AO3:AO32" si="25">(AM3-AN3)/LN(AM3/AN3)</f>
        <v>24.141876788229499</v>
      </c>
      <c r="AP3" s="16">
        <f t="shared" si="18"/>
        <v>4.2122680664062502E-5</v>
      </c>
      <c r="AQ3" s="16">
        <f t="shared" si="19"/>
        <v>4.2733154296875006E-5</v>
      </c>
    </row>
    <row r="4" spans="1:43" ht="12.75" customHeight="1" x14ac:dyDescent="0.2">
      <c r="A4" s="1"/>
      <c r="B4" s="2" t="s">
        <v>40</v>
      </c>
      <c r="C4" s="3">
        <v>50.362060546875</v>
      </c>
      <c r="D4" s="3">
        <v>47.504638671875</v>
      </c>
      <c r="E4" s="3">
        <v>44.517333984375</v>
      </c>
      <c r="F4" s="3">
        <v>20.359130859375</v>
      </c>
      <c r="G4" s="3">
        <v>23.18408203125</v>
      </c>
      <c r="H4" s="3">
        <v>26.073974609375</v>
      </c>
      <c r="I4" s="3">
        <v>132.967529296875</v>
      </c>
      <c r="J4" s="3">
        <v>132.967529296875</v>
      </c>
      <c r="K4" s="3">
        <v>132.967529296875</v>
      </c>
      <c r="L4" s="3">
        <v>132.967529296875</v>
      </c>
      <c r="M4" s="2">
        <v>30</v>
      </c>
      <c r="N4" s="17">
        <v>2.5634765625</v>
      </c>
      <c r="O4" s="2">
        <v>100</v>
      </c>
      <c r="P4" s="17">
        <v>2.47802734375</v>
      </c>
      <c r="Q4" s="2">
        <v>1</v>
      </c>
      <c r="R4" s="5" t="str">
        <f t="shared" si="0"/>
        <v>Countercurrent</v>
      </c>
      <c r="S4" s="6">
        <f t="shared" si="1"/>
        <v>4.1797145961602977</v>
      </c>
      <c r="T4" s="6">
        <f t="shared" si="2"/>
        <v>4.1799704132396771</v>
      </c>
      <c r="U4" s="7">
        <f t="shared" si="3"/>
        <v>47.461344401041664</v>
      </c>
      <c r="V4" s="7">
        <f t="shared" si="4"/>
        <v>989.15169977188634</v>
      </c>
      <c r="W4" s="7">
        <f t="shared" si="5"/>
        <v>23.205729166666668</v>
      </c>
      <c r="X4" s="7">
        <f t="shared" si="6"/>
        <v>997.49943532885584</v>
      </c>
      <c r="Y4" s="7">
        <f t="shared" si="7"/>
        <v>5.8447265625</v>
      </c>
      <c r="Z4" s="7">
        <f t="shared" si="8"/>
        <v>5.71484375</v>
      </c>
      <c r="AA4" s="8">
        <f t="shared" si="9"/>
        <v>4.2261119985371125E-2</v>
      </c>
      <c r="AB4" s="8">
        <f t="shared" si="10"/>
        <v>4.1197181268668163E-2</v>
      </c>
      <c r="AC4" s="6">
        <f t="shared" si="11"/>
        <v>1.0324091103679982</v>
      </c>
      <c r="AD4" s="6">
        <f t="shared" si="12"/>
        <v>0.98411323149147134</v>
      </c>
      <c r="AE4" s="6">
        <f t="shared" si="20"/>
        <v>4.8295878876526865E-2</v>
      </c>
      <c r="AF4" s="6">
        <f t="shared" si="21"/>
        <v>95.322021242207754</v>
      </c>
      <c r="AG4" s="6">
        <f t="shared" si="22"/>
        <v>24.064171122994651</v>
      </c>
      <c r="AH4" s="6">
        <f t="shared" si="23"/>
        <v>19.047619047619047</v>
      </c>
      <c r="AI4" s="6">
        <f t="shared" si="24"/>
        <v>21.555895085306851</v>
      </c>
      <c r="AJ4" s="6">
        <f t="shared" si="13"/>
        <v>1.0053763440860215</v>
      </c>
      <c r="AK4" s="6">
        <f t="shared" si="14"/>
        <v>24.223086495923074</v>
      </c>
      <c r="AL4" s="6">
        <f t="shared" si="15"/>
        <v>2.1310436854150696</v>
      </c>
      <c r="AM4" s="15">
        <f t="shared" si="16"/>
        <v>24.158203125</v>
      </c>
      <c r="AN4" s="15">
        <f t="shared" si="17"/>
        <v>24.2880859375</v>
      </c>
      <c r="AO4" s="15">
        <f t="shared" si="25"/>
        <v>24.223086495923074</v>
      </c>
      <c r="AP4" s="16">
        <f t="shared" si="18"/>
        <v>4.2733154296875006E-5</v>
      </c>
      <c r="AQ4" s="16">
        <f t="shared" si="19"/>
        <v>4.1308715820312501E-5</v>
      </c>
    </row>
    <row r="5" spans="1:43" ht="12.75" customHeight="1" x14ac:dyDescent="0.2">
      <c r="A5" s="1"/>
      <c r="B5" s="2" t="s">
        <v>41</v>
      </c>
      <c r="C5" s="3">
        <v>50.134765625</v>
      </c>
      <c r="D5" s="3">
        <v>47.309814453125</v>
      </c>
      <c r="E5" s="3">
        <v>44.35498046875</v>
      </c>
      <c r="F5" s="3">
        <v>20.3916015625</v>
      </c>
      <c r="G5" s="3">
        <v>23.151611328125</v>
      </c>
      <c r="H5" s="3">
        <v>26.04150390625</v>
      </c>
      <c r="I5" s="3">
        <v>132.967529296875</v>
      </c>
      <c r="J5" s="3">
        <v>132.967529296875</v>
      </c>
      <c r="K5" s="3">
        <v>132.967529296875</v>
      </c>
      <c r="L5" s="3">
        <v>132.967529296875</v>
      </c>
      <c r="M5" s="2">
        <v>29</v>
      </c>
      <c r="N5" s="17">
        <v>2.47802734375</v>
      </c>
      <c r="O5" s="2">
        <v>100</v>
      </c>
      <c r="P5" s="17">
        <v>2.60009765625</v>
      </c>
      <c r="Q5" s="2">
        <v>1</v>
      </c>
      <c r="R5" s="5" t="str">
        <f t="shared" si="0"/>
        <v>Countercurrent</v>
      </c>
      <c r="S5" s="6">
        <f t="shared" si="1"/>
        <v>4.1796648745494176</v>
      </c>
      <c r="T5" s="6">
        <f t="shared" si="2"/>
        <v>4.1799748239012207</v>
      </c>
      <c r="U5" s="7">
        <f t="shared" si="3"/>
        <v>47.266520182291664</v>
      </c>
      <c r="V5" s="7">
        <f t="shared" si="4"/>
        <v>989.23632841232404</v>
      </c>
      <c r="W5" s="7">
        <f t="shared" si="5"/>
        <v>23.194905598958332</v>
      </c>
      <c r="X5" s="7">
        <f t="shared" si="6"/>
        <v>997.50202041978014</v>
      </c>
      <c r="Y5" s="7">
        <f t="shared" si="7"/>
        <v>5.77978515625</v>
      </c>
      <c r="Z5" s="7">
        <f t="shared" si="8"/>
        <v>5.64990234375</v>
      </c>
      <c r="AA5" s="8">
        <f t="shared" si="9"/>
        <v>4.0855911187276571E-2</v>
      </c>
      <c r="AB5" s="8">
        <f t="shared" si="10"/>
        <v>4.3226711089968499E-2</v>
      </c>
      <c r="AC5" s="6">
        <f t="shared" si="11"/>
        <v>0.98697933014168793</v>
      </c>
      <c r="AD5" s="6">
        <f t="shared" si="12"/>
        <v>1.020861441857805</v>
      </c>
      <c r="AE5" s="6">
        <f t="shared" si="20"/>
        <v>-3.3882111716117103E-2</v>
      </c>
      <c r="AF5" s="6">
        <f t="shared" si="21"/>
        <v>103.43290995883908</v>
      </c>
      <c r="AG5" s="6">
        <f t="shared" si="22"/>
        <v>23.98921832884097</v>
      </c>
      <c r="AH5" s="6">
        <f t="shared" si="23"/>
        <v>18.995633187772924</v>
      </c>
      <c r="AI5" s="6">
        <f t="shared" si="24"/>
        <v>21.492425758306947</v>
      </c>
      <c r="AJ5" s="6">
        <f t="shared" si="13"/>
        <v>1.005420054200542</v>
      </c>
      <c r="AK5" s="6">
        <f t="shared" si="14"/>
        <v>24.028261806614719</v>
      </c>
      <c r="AL5" s="6">
        <f t="shared" si="15"/>
        <v>2.0537884472983046</v>
      </c>
      <c r="AM5" s="15">
        <f t="shared" si="16"/>
        <v>23.96337890625</v>
      </c>
      <c r="AN5" s="15">
        <f t="shared" si="17"/>
        <v>24.09326171875</v>
      </c>
      <c r="AO5" s="15">
        <f t="shared" si="25"/>
        <v>24.028261806614719</v>
      </c>
      <c r="AP5" s="16">
        <f t="shared" si="18"/>
        <v>4.1308715820312501E-5</v>
      </c>
      <c r="AQ5" s="16">
        <f t="shared" si="19"/>
        <v>4.3343627929687503E-5</v>
      </c>
    </row>
    <row r="6" spans="1:43" ht="12.75" customHeight="1" x14ac:dyDescent="0.2">
      <c r="A6" s="1"/>
      <c r="B6" s="2" t="s">
        <v>42</v>
      </c>
      <c r="C6" s="3">
        <v>50.037353515625</v>
      </c>
      <c r="D6" s="3">
        <v>47.309814453125</v>
      </c>
      <c r="E6" s="3">
        <v>44.35498046875</v>
      </c>
      <c r="F6" s="3">
        <v>20.3916015625</v>
      </c>
      <c r="G6" s="3">
        <v>23.18408203125</v>
      </c>
      <c r="H6" s="3">
        <v>26.1064453125</v>
      </c>
      <c r="I6" s="3">
        <v>132.967529296875</v>
      </c>
      <c r="J6" s="3">
        <v>132.967529296875</v>
      </c>
      <c r="K6" s="3">
        <v>132.967529296875</v>
      </c>
      <c r="L6" s="3">
        <v>132.967529296875</v>
      </c>
      <c r="M6" s="2">
        <v>30</v>
      </c>
      <c r="N6" s="17">
        <v>2.47802734375</v>
      </c>
      <c r="O6" s="2">
        <v>100</v>
      </c>
      <c r="P6" s="17">
        <v>2.55126953125</v>
      </c>
      <c r="Q6" s="2">
        <v>1</v>
      </c>
      <c r="R6" s="5" t="str">
        <f t="shared" si="0"/>
        <v>Countercurrent</v>
      </c>
      <c r="S6" s="6">
        <f t="shared" si="1"/>
        <v>4.1796566490540732</v>
      </c>
      <c r="T6" s="6">
        <f t="shared" si="2"/>
        <v>4.1799616101344981</v>
      </c>
      <c r="U6" s="7">
        <f t="shared" si="3"/>
        <v>47.234049479166664</v>
      </c>
      <c r="V6" s="7">
        <f t="shared" si="4"/>
        <v>989.25040887536125</v>
      </c>
      <c r="W6" s="7">
        <f t="shared" si="5"/>
        <v>23.227376302083332</v>
      </c>
      <c r="X6" s="7">
        <f t="shared" si="6"/>
        <v>997.49426158461506</v>
      </c>
      <c r="Y6" s="7">
        <f t="shared" si="7"/>
        <v>5.682373046875</v>
      </c>
      <c r="Z6" s="7">
        <f t="shared" si="8"/>
        <v>5.71484375</v>
      </c>
      <c r="AA6" s="8">
        <f t="shared" si="9"/>
        <v>4.0856492716816878E-2</v>
      </c>
      <c r="AB6" s="8">
        <f t="shared" si="10"/>
        <v>4.2414611952959098E-2</v>
      </c>
      <c r="AC6" s="6">
        <f t="shared" si="11"/>
        <v>0.97035674897126911</v>
      </c>
      <c r="AD6" s="6">
        <f t="shared" si="12"/>
        <v>1.0131929330871594</v>
      </c>
      <c r="AE6" s="6">
        <f t="shared" si="20"/>
        <v>-4.2836184115890297E-2</v>
      </c>
      <c r="AF6" s="6">
        <f t="shared" si="21"/>
        <v>104.41447788777718</v>
      </c>
      <c r="AG6" s="6">
        <f t="shared" si="22"/>
        <v>23.744911804613299</v>
      </c>
      <c r="AH6" s="6">
        <f t="shared" si="23"/>
        <v>19.277108433734941</v>
      </c>
      <c r="AI6" s="6">
        <f t="shared" si="24"/>
        <v>21.51101011917412</v>
      </c>
      <c r="AJ6" s="6">
        <f t="shared" si="13"/>
        <v>0.99864498644986455</v>
      </c>
      <c r="AK6" s="6">
        <f t="shared" si="14"/>
        <v>23.947139885679199</v>
      </c>
      <c r="AL6" s="6">
        <f t="shared" si="15"/>
        <v>2.0260389207304859</v>
      </c>
      <c r="AM6" s="15">
        <f t="shared" si="16"/>
        <v>23.96337890625</v>
      </c>
      <c r="AN6" s="15">
        <f t="shared" si="17"/>
        <v>23.930908203125</v>
      </c>
      <c r="AO6" s="15">
        <f t="shared" si="25"/>
        <v>23.947139885679199</v>
      </c>
      <c r="AP6" s="16">
        <f t="shared" si="18"/>
        <v>4.1308715820312501E-5</v>
      </c>
      <c r="AQ6" s="16">
        <f t="shared" si="19"/>
        <v>4.2529663085937502E-5</v>
      </c>
    </row>
    <row r="7" spans="1:43" ht="12.75" customHeight="1" x14ac:dyDescent="0.2">
      <c r="A7" s="1"/>
      <c r="B7" s="2" t="s">
        <v>43</v>
      </c>
      <c r="C7" s="3">
        <v>49.842529296875</v>
      </c>
      <c r="D7" s="3">
        <v>47.08251953125</v>
      </c>
      <c r="E7" s="3">
        <v>44.22509765625</v>
      </c>
      <c r="F7" s="3">
        <v>20.359130859375</v>
      </c>
      <c r="G7" s="3">
        <v>23.119140625</v>
      </c>
      <c r="H7" s="3">
        <v>26.009033203125</v>
      </c>
      <c r="I7" s="3">
        <v>132.967529296875</v>
      </c>
      <c r="J7" s="3">
        <v>132.967529296875</v>
      </c>
      <c r="K7" s="3">
        <v>132.967529296875</v>
      </c>
      <c r="L7" s="3">
        <v>132.967529296875</v>
      </c>
      <c r="M7" s="2">
        <v>30</v>
      </c>
      <c r="N7" s="17">
        <v>2.57568359375</v>
      </c>
      <c r="O7" s="2">
        <v>100</v>
      </c>
      <c r="P7" s="17">
        <v>2.5390625</v>
      </c>
      <c r="Q7" s="2">
        <v>1</v>
      </c>
      <c r="R7" s="5" t="str">
        <f t="shared" si="0"/>
        <v>Countercurrent</v>
      </c>
      <c r="S7" s="6">
        <f t="shared" si="1"/>
        <v>4.1796103704161727</v>
      </c>
      <c r="T7" s="6">
        <f t="shared" si="2"/>
        <v>4.1799880923813371</v>
      </c>
      <c r="U7" s="7">
        <f t="shared" si="3"/>
        <v>47.050048828125</v>
      </c>
      <c r="V7" s="7">
        <f t="shared" si="4"/>
        <v>989.33006674601006</v>
      </c>
      <c r="W7" s="7">
        <f t="shared" si="5"/>
        <v>23.162434895833332</v>
      </c>
      <c r="X7" s="7">
        <f t="shared" si="6"/>
        <v>997.50976856451587</v>
      </c>
      <c r="Y7" s="7">
        <f t="shared" si="7"/>
        <v>5.617431640625</v>
      </c>
      <c r="Z7" s="7">
        <f t="shared" si="8"/>
        <v>5.64990234375</v>
      </c>
      <c r="AA7" s="8">
        <f t="shared" si="9"/>
        <v>4.2470020362021507E-2</v>
      </c>
      <c r="AB7" s="8">
        <f t="shared" si="10"/>
        <v>4.2212327445764017E-2</v>
      </c>
      <c r="AC7" s="6">
        <f t="shared" si="11"/>
        <v>0.99713982826814629</v>
      </c>
      <c r="AD7" s="6">
        <f t="shared" si="12"/>
        <v>0.99690846616883433</v>
      </c>
      <c r="AE7" s="6">
        <f t="shared" si="20"/>
        <v>2.3136209931196028E-4</v>
      </c>
      <c r="AF7" s="6">
        <f t="shared" si="21"/>
        <v>99.976797426724616</v>
      </c>
      <c r="AG7" s="6">
        <f t="shared" si="22"/>
        <v>23.56948228882834</v>
      </c>
      <c r="AH7" s="6">
        <f t="shared" si="23"/>
        <v>19.162995594713657</v>
      </c>
      <c r="AI7" s="6">
        <f t="shared" si="24"/>
        <v>21.366238941770998</v>
      </c>
      <c r="AJ7" s="6">
        <f t="shared" si="13"/>
        <v>0.99863945578231295</v>
      </c>
      <c r="AK7" s="6">
        <f t="shared" si="14"/>
        <v>23.849727761318992</v>
      </c>
      <c r="AL7" s="6">
        <f t="shared" si="15"/>
        <v>2.0904637533963202</v>
      </c>
      <c r="AM7" s="15">
        <f t="shared" si="16"/>
        <v>23.865966796875</v>
      </c>
      <c r="AN7" s="15">
        <f t="shared" si="17"/>
        <v>23.83349609375</v>
      </c>
      <c r="AO7" s="15">
        <f t="shared" si="25"/>
        <v>23.849727761318992</v>
      </c>
      <c r="AP7" s="16">
        <f t="shared" si="18"/>
        <v>4.2936645507812503E-5</v>
      </c>
      <c r="AQ7" s="16">
        <f t="shared" si="19"/>
        <v>4.2326171875000005E-5</v>
      </c>
    </row>
    <row r="8" spans="1:43" ht="12.75" customHeight="1" x14ac:dyDescent="0.2">
      <c r="A8" s="1"/>
      <c r="B8" s="2" t="s">
        <v>44</v>
      </c>
      <c r="C8" s="3">
        <v>49.93994140625</v>
      </c>
      <c r="D8" s="3">
        <v>47.179931640625</v>
      </c>
      <c r="E8" s="3">
        <v>44.22509765625</v>
      </c>
      <c r="F8" s="3">
        <v>20.359130859375</v>
      </c>
      <c r="G8" s="3">
        <v>23.119140625</v>
      </c>
      <c r="H8" s="3">
        <v>26.04150390625</v>
      </c>
      <c r="I8" s="3">
        <v>132.967529296875</v>
      </c>
      <c r="J8" s="3">
        <v>132.967529296875</v>
      </c>
      <c r="K8" s="3">
        <v>132.967529296875</v>
      </c>
      <c r="L8" s="3">
        <v>132.967529296875</v>
      </c>
      <c r="M8" s="2">
        <v>30</v>
      </c>
      <c r="N8" s="17">
        <v>2.45361328125</v>
      </c>
      <c r="O8" s="2">
        <v>100</v>
      </c>
      <c r="P8" s="17">
        <v>2.6123046875</v>
      </c>
      <c r="Q8" s="2">
        <v>1</v>
      </c>
      <c r="R8" s="5" t="str">
        <f t="shared" si="0"/>
        <v>Countercurrent</v>
      </c>
      <c r="S8" s="6">
        <f t="shared" si="1"/>
        <v>4.1796266394421364</v>
      </c>
      <c r="T8" s="6">
        <f t="shared" si="2"/>
        <v>4.1799836634670715</v>
      </c>
      <c r="U8" s="7">
        <f t="shared" si="3"/>
        <v>47.114990234375</v>
      </c>
      <c r="V8" s="7">
        <f t="shared" si="4"/>
        <v>989.30197773025316</v>
      </c>
      <c r="W8" s="7">
        <f t="shared" si="5"/>
        <v>23.173258463541668</v>
      </c>
      <c r="X8" s="7">
        <f t="shared" si="6"/>
        <v>997.50718703788141</v>
      </c>
      <c r="Y8" s="7">
        <f t="shared" si="7"/>
        <v>5.71484375</v>
      </c>
      <c r="Z8" s="7">
        <f t="shared" si="8"/>
        <v>5.682373046875</v>
      </c>
      <c r="AA8" s="8">
        <f t="shared" si="9"/>
        <v>4.0456074528764013E-2</v>
      </c>
      <c r="AB8" s="8">
        <f t="shared" si="10"/>
        <v>4.3429878341899944E-2</v>
      </c>
      <c r="AC8" s="6">
        <f t="shared" si="11"/>
        <v>0.966330283706616</v>
      </c>
      <c r="AD8" s="6">
        <f t="shared" si="12"/>
        <v>1.0315563074901999</v>
      </c>
      <c r="AE8" s="6">
        <f t="shared" si="20"/>
        <v>-6.5226023783583886E-2</v>
      </c>
      <c r="AF8" s="6">
        <f t="shared" si="21"/>
        <v>106.74986853701741</v>
      </c>
      <c r="AG8" s="6">
        <f t="shared" si="22"/>
        <v>23.913043478260871</v>
      </c>
      <c r="AH8" s="6">
        <f t="shared" si="23"/>
        <v>19.209659714599344</v>
      </c>
      <c r="AI8" s="6">
        <f t="shared" si="24"/>
        <v>21.561351596430107</v>
      </c>
      <c r="AJ8" s="6">
        <f t="shared" si="13"/>
        <v>1.0013605442176872</v>
      </c>
      <c r="AK8" s="6">
        <f t="shared" si="14"/>
        <v>23.882198469453549</v>
      </c>
      <c r="AL8" s="6">
        <f t="shared" si="15"/>
        <v>2.0231183593558142</v>
      </c>
      <c r="AM8" s="15">
        <f t="shared" si="16"/>
        <v>23.865966796875</v>
      </c>
      <c r="AN8" s="15">
        <f t="shared" si="17"/>
        <v>23.8984375</v>
      </c>
      <c r="AO8" s="15">
        <f t="shared" si="25"/>
        <v>23.882198469453549</v>
      </c>
      <c r="AP8" s="16">
        <f t="shared" si="18"/>
        <v>4.09017333984375E-5</v>
      </c>
      <c r="AQ8" s="16">
        <f t="shared" si="19"/>
        <v>4.3547119140625007E-5</v>
      </c>
    </row>
    <row r="9" spans="1:43" ht="12.75" customHeight="1" x14ac:dyDescent="0.2">
      <c r="A9" s="1"/>
      <c r="B9" s="2" t="s">
        <v>45</v>
      </c>
      <c r="C9" s="3">
        <v>50.037353515625</v>
      </c>
      <c r="D9" s="3">
        <v>47.179931640625</v>
      </c>
      <c r="E9" s="3">
        <v>44.2900390625</v>
      </c>
      <c r="F9" s="3">
        <v>20.3916015625</v>
      </c>
      <c r="G9" s="3">
        <v>23.18408203125</v>
      </c>
      <c r="H9" s="3">
        <v>26.009033203125</v>
      </c>
      <c r="I9" s="3">
        <v>132.967529296875</v>
      </c>
      <c r="J9" s="3">
        <v>132.967529296875</v>
      </c>
      <c r="K9" s="3">
        <v>132.967529296875</v>
      </c>
      <c r="L9" s="3">
        <v>132.967529296875</v>
      </c>
      <c r="M9" s="2">
        <v>30</v>
      </c>
      <c r="N9" s="17">
        <v>2.55126953125</v>
      </c>
      <c r="O9" s="2">
        <v>100</v>
      </c>
      <c r="P9" s="17">
        <v>2.57568359375</v>
      </c>
      <c r="Q9" s="2">
        <v>1</v>
      </c>
      <c r="R9" s="5" t="str">
        <f t="shared" si="0"/>
        <v>Countercurrent</v>
      </c>
      <c r="S9" s="6">
        <f t="shared" si="1"/>
        <v>4.1796402508299648</v>
      </c>
      <c r="T9" s="6">
        <f t="shared" si="2"/>
        <v>4.1799748239012207</v>
      </c>
      <c r="U9" s="7">
        <f t="shared" si="3"/>
        <v>47.169108072916664</v>
      </c>
      <c r="V9" s="7">
        <f t="shared" si="4"/>
        <v>989.27854893907875</v>
      </c>
      <c r="W9" s="7">
        <f t="shared" si="5"/>
        <v>23.194905598958332</v>
      </c>
      <c r="X9" s="7">
        <f t="shared" si="6"/>
        <v>997.50202041978014</v>
      </c>
      <c r="Y9" s="7">
        <f t="shared" si="7"/>
        <v>5.747314453125</v>
      </c>
      <c r="Z9" s="7">
        <f t="shared" si="8"/>
        <v>5.617431640625</v>
      </c>
      <c r="AA9" s="8">
        <f t="shared" si="9"/>
        <v>4.2065270330458059E-2</v>
      </c>
      <c r="AB9" s="8">
        <f t="shared" si="10"/>
        <v>4.2820826478795086E-2</v>
      </c>
      <c r="AC9" s="6">
        <f t="shared" si="11"/>
        <v>1.0104795912857067</v>
      </c>
      <c r="AD9" s="6">
        <f t="shared" si="12"/>
        <v>1.0054639580199518</v>
      </c>
      <c r="AE9" s="6">
        <f t="shared" si="20"/>
        <v>5.0156332657549374E-3</v>
      </c>
      <c r="AF9" s="6">
        <f t="shared" si="21"/>
        <v>99.503638340743407</v>
      </c>
      <c r="AG9" s="6">
        <f t="shared" si="22"/>
        <v>23.918918918918919</v>
      </c>
      <c r="AH9" s="6">
        <f t="shared" si="23"/>
        <v>18.948521358159912</v>
      </c>
      <c r="AI9" s="6">
        <f t="shared" si="24"/>
        <v>21.433720138539414</v>
      </c>
      <c r="AJ9" s="6">
        <f t="shared" si="13"/>
        <v>1.0054347826086956</v>
      </c>
      <c r="AK9" s="6">
        <f t="shared" si="14"/>
        <v>23.963320241811729</v>
      </c>
      <c r="AL9" s="6">
        <f t="shared" si="15"/>
        <v>2.1083881137693923</v>
      </c>
      <c r="AM9" s="15">
        <f t="shared" si="16"/>
        <v>23.8984375</v>
      </c>
      <c r="AN9" s="15">
        <f t="shared" si="17"/>
        <v>24.0283203125</v>
      </c>
      <c r="AO9" s="15">
        <f t="shared" si="25"/>
        <v>23.963320241811729</v>
      </c>
      <c r="AP9" s="16">
        <f t="shared" si="18"/>
        <v>4.2529663085937502E-5</v>
      </c>
      <c r="AQ9" s="16">
        <f t="shared" si="19"/>
        <v>4.2936645507812503E-5</v>
      </c>
    </row>
    <row r="10" spans="1:43" ht="12.75" customHeight="1" x14ac:dyDescent="0.2">
      <c r="A10" s="1"/>
      <c r="B10" s="2" t="s">
        <v>46</v>
      </c>
      <c r="C10" s="3">
        <v>49.907470703125</v>
      </c>
      <c r="D10" s="3">
        <v>47.1474609375</v>
      </c>
      <c r="E10" s="3">
        <v>44.22509765625</v>
      </c>
      <c r="F10" s="3">
        <v>20.3916015625</v>
      </c>
      <c r="G10" s="3">
        <v>23.18408203125</v>
      </c>
      <c r="H10" s="3">
        <v>26.009033203125</v>
      </c>
      <c r="I10" s="3">
        <v>132.967529296875</v>
      </c>
      <c r="J10" s="3">
        <v>132.967529296875</v>
      </c>
      <c r="K10" s="3">
        <v>132.967529296875</v>
      </c>
      <c r="L10" s="3">
        <v>132.967529296875</v>
      </c>
      <c r="M10" s="2">
        <v>30</v>
      </c>
      <c r="N10" s="17">
        <v>2.587890625</v>
      </c>
      <c r="O10" s="2">
        <v>100</v>
      </c>
      <c r="P10" s="17">
        <v>2.50244140625</v>
      </c>
      <c r="Q10" s="2">
        <v>1</v>
      </c>
      <c r="R10" s="5" t="str">
        <f t="shared" si="0"/>
        <v>Countercurrent</v>
      </c>
      <c r="S10" s="6">
        <f t="shared" si="1"/>
        <v>4.1796212085943614</v>
      </c>
      <c r="T10" s="6">
        <f t="shared" si="2"/>
        <v>4.1799748239012207</v>
      </c>
      <c r="U10" s="7">
        <f t="shared" si="3"/>
        <v>47.093343098958336</v>
      </c>
      <c r="V10" s="7">
        <f t="shared" si="4"/>
        <v>989.31134383146139</v>
      </c>
      <c r="W10" s="7">
        <f t="shared" si="5"/>
        <v>23.194905598958332</v>
      </c>
      <c r="X10" s="7">
        <f t="shared" si="6"/>
        <v>997.50202041978014</v>
      </c>
      <c r="Y10" s="7">
        <f t="shared" si="7"/>
        <v>5.682373046875</v>
      </c>
      <c r="Z10" s="7">
        <f t="shared" si="8"/>
        <v>5.617431640625</v>
      </c>
      <c r="AA10" s="8">
        <f t="shared" si="9"/>
        <v>4.2670492531793176E-2</v>
      </c>
      <c r="AB10" s="8">
        <f t="shared" si="10"/>
        <v>4.1603172645274841E-2</v>
      </c>
      <c r="AC10" s="6">
        <f t="shared" si="11"/>
        <v>1.013431319414817</v>
      </c>
      <c r="AD10" s="6">
        <f t="shared" si="12"/>
        <v>0.97687256584876836</v>
      </c>
      <c r="AE10" s="6">
        <f t="shared" si="20"/>
        <v>3.6558753566048652E-2</v>
      </c>
      <c r="AF10" s="6">
        <f t="shared" si="21"/>
        <v>96.392577092727052</v>
      </c>
      <c r="AG10" s="6">
        <f t="shared" si="22"/>
        <v>23.777173913043477</v>
      </c>
      <c r="AH10" s="6">
        <f t="shared" si="23"/>
        <v>19.031903190319031</v>
      </c>
      <c r="AI10" s="6">
        <f t="shared" si="24"/>
        <v>21.404538551681256</v>
      </c>
      <c r="AJ10" s="6">
        <f t="shared" si="13"/>
        <v>1.0027247956403269</v>
      </c>
      <c r="AK10" s="6">
        <f t="shared" si="14"/>
        <v>23.865952070925655</v>
      </c>
      <c r="AL10" s="6">
        <f t="shared" si="15"/>
        <v>2.1231738763303198</v>
      </c>
      <c r="AM10" s="15">
        <f t="shared" si="16"/>
        <v>23.83349609375</v>
      </c>
      <c r="AN10" s="15">
        <f t="shared" si="17"/>
        <v>23.8984375</v>
      </c>
      <c r="AO10" s="15">
        <f t="shared" si="25"/>
        <v>23.865952070925655</v>
      </c>
      <c r="AP10" s="16">
        <f t="shared" si="18"/>
        <v>4.3140136718750006E-5</v>
      </c>
      <c r="AQ10" s="16">
        <f t="shared" si="19"/>
        <v>4.1715698242187501E-5</v>
      </c>
    </row>
    <row r="11" spans="1:43" ht="12.75" customHeight="1" x14ac:dyDescent="0.2">
      <c r="A11" s="1"/>
      <c r="B11" s="2" t="s">
        <v>47</v>
      </c>
      <c r="C11" s="3">
        <v>49.7451171875</v>
      </c>
      <c r="D11" s="3">
        <v>47.017578125</v>
      </c>
      <c r="E11" s="3">
        <v>44.09521484375</v>
      </c>
      <c r="F11" s="3">
        <v>20.3916015625</v>
      </c>
      <c r="G11" s="3">
        <v>23.18408203125</v>
      </c>
      <c r="H11" s="3">
        <v>25.9765625</v>
      </c>
      <c r="I11" s="3">
        <v>132.967529296875</v>
      </c>
      <c r="J11" s="3">
        <v>132.967529296875</v>
      </c>
      <c r="K11" s="3">
        <v>132.967529296875</v>
      </c>
      <c r="L11" s="3">
        <v>132.967529296875</v>
      </c>
      <c r="M11" s="2">
        <v>30</v>
      </c>
      <c r="N11" s="17">
        <v>2.50244140625</v>
      </c>
      <c r="O11" s="2">
        <v>100</v>
      </c>
      <c r="P11" s="17">
        <v>2.5634765625</v>
      </c>
      <c r="Q11" s="2">
        <v>1</v>
      </c>
      <c r="R11" s="5" t="str">
        <f t="shared" si="0"/>
        <v>Countercurrent</v>
      </c>
      <c r="S11" s="6">
        <f t="shared" si="1"/>
        <v>4.1795860992894234</v>
      </c>
      <c r="T11" s="6">
        <f t="shared" si="2"/>
        <v>4.1799792406420258</v>
      </c>
      <c r="U11" s="7">
        <f t="shared" si="3"/>
        <v>46.95263671875</v>
      </c>
      <c r="V11" s="7">
        <f t="shared" si="4"/>
        <v>989.37214799494848</v>
      </c>
      <c r="W11" s="7">
        <f t="shared" si="5"/>
        <v>23.18408203125</v>
      </c>
      <c r="X11" s="7">
        <f t="shared" si="6"/>
        <v>997.50460432287912</v>
      </c>
      <c r="Y11" s="7">
        <f t="shared" si="7"/>
        <v>5.64990234375</v>
      </c>
      <c r="Z11" s="7">
        <f t="shared" si="8"/>
        <v>5.5849609375</v>
      </c>
      <c r="AA11" s="8">
        <f t="shared" si="9"/>
        <v>4.126409715555103E-2</v>
      </c>
      <c r="AB11" s="8">
        <f t="shared" si="10"/>
        <v>4.2617994569458945E-2</v>
      </c>
      <c r="AC11" s="6">
        <f t="shared" si="11"/>
        <v>0.97442084235602688</v>
      </c>
      <c r="AD11" s="6">
        <f t="shared" si="12"/>
        <v>0.99491796876400629</v>
      </c>
      <c r="AE11" s="6">
        <f t="shared" si="20"/>
        <v>-2.0497126407979405E-2</v>
      </c>
      <c r="AF11" s="6">
        <f t="shared" si="21"/>
        <v>102.10351888188474</v>
      </c>
      <c r="AG11" s="6">
        <f t="shared" si="22"/>
        <v>23.770491803278688</v>
      </c>
      <c r="AH11" s="6">
        <f t="shared" si="23"/>
        <v>19.026548672566371</v>
      </c>
      <c r="AI11" s="6">
        <f t="shared" si="24"/>
        <v>21.398520237922529</v>
      </c>
      <c r="AJ11" s="6">
        <f t="shared" si="13"/>
        <v>1.0027397260273974</v>
      </c>
      <c r="AK11" s="6">
        <f t="shared" si="14"/>
        <v>23.736069177845412</v>
      </c>
      <c r="AL11" s="6">
        <f t="shared" si="15"/>
        <v>2.0526162842193019</v>
      </c>
      <c r="AM11" s="15">
        <f t="shared" si="16"/>
        <v>23.70361328125</v>
      </c>
      <c r="AN11" s="15">
        <f t="shared" si="17"/>
        <v>23.7685546875</v>
      </c>
      <c r="AO11" s="15">
        <f t="shared" si="25"/>
        <v>23.736069177845412</v>
      </c>
      <c r="AP11" s="16">
        <f t="shared" si="18"/>
        <v>4.1715698242187501E-5</v>
      </c>
      <c r="AQ11" s="16">
        <f t="shared" si="19"/>
        <v>4.2733154296875006E-5</v>
      </c>
    </row>
    <row r="12" spans="1:43" ht="12.75" customHeight="1" x14ac:dyDescent="0.2">
      <c r="A12" s="1"/>
      <c r="B12" s="2" t="s">
        <v>48</v>
      </c>
      <c r="C12" s="3">
        <v>49.777587890625</v>
      </c>
      <c r="D12" s="3">
        <v>47.050048828125</v>
      </c>
      <c r="E12" s="3">
        <v>44.192626953125</v>
      </c>
      <c r="F12" s="3">
        <v>20.424072265625</v>
      </c>
      <c r="G12" s="3">
        <v>23.18408203125</v>
      </c>
      <c r="H12" s="3">
        <v>26.009033203125</v>
      </c>
      <c r="I12" s="3">
        <v>132.967529296875</v>
      </c>
      <c r="J12" s="3">
        <v>132.967529296875</v>
      </c>
      <c r="K12" s="3">
        <v>132.967529296875</v>
      </c>
      <c r="L12" s="3">
        <v>132.967529296875</v>
      </c>
      <c r="M12" s="2">
        <v>30</v>
      </c>
      <c r="N12" s="17">
        <v>2.490234375</v>
      </c>
      <c r="O12" s="2">
        <v>100</v>
      </c>
      <c r="P12" s="17">
        <v>2.72216796875</v>
      </c>
      <c r="Q12" s="2">
        <v>1</v>
      </c>
      <c r="R12" s="5" t="str">
        <f t="shared" si="0"/>
        <v>Countercurrent</v>
      </c>
      <c r="S12" s="6">
        <f t="shared" si="1"/>
        <v>4.1795995636176091</v>
      </c>
      <c r="T12" s="6">
        <f t="shared" si="2"/>
        <v>4.1799704132396771</v>
      </c>
      <c r="U12" s="7">
        <f t="shared" si="3"/>
        <v>47.006754557291664</v>
      </c>
      <c r="V12" s="7">
        <f t="shared" si="4"/>
        <v>989.34877727118965</v>
      </c>
      <c r="W12" s="7">
        <f t="shared" si="5"/>
        <v>23.205729166666668</v>
      </c>
      <c r="X12" s="7">
        <f t="shared" si="6"/>
        <v>997.49943532885584</v>
      </c>
      <c r="Y12" s="7">
        <f t="shared" si="7"/>
        <v>5.5849609375</v>
      </c>
      <c r="Z12" s="7">
        <f t="shared" si="8"/>
        <v>5.5849609375</v>
      </c>
      <c r="AA12" s="8">
        <f t="shared" si="9"/>
        <v>4.1061838900415586E-2</v>
      </c>
      <c r="AB12" s="8">
        <f t="shared" si="10"/>
        <v>4.5256016861640394E-2</v>
      </c>
      <c r="AC12" s="6">
        <f t="shared" si="11"/>
        <v>0.95850241147194137</v>
      </c>
      <c r="AD12" s="6">
        <f t="shared" si="12"/>
        <v>1.0565004228360633</v>
      </c>
      <c r="AE12" s="6">
        <f t="shared" si="20"/>
        <v>-9.7998011364121895E-2</v>
      </c>
      <c r="AF12" s="6">
        <f t="shared" si="21"/>
        <v>110.22407561955212</v>
      </c>
      <c r="AG12" s="6">
        <f t="shared" si="22"/>
        <v>23.497267759562842</v>
      </c>
      <c r="AH12" s="6">
        <f t="shared" si="23"/>
        <v>19.026548672566371</v>
      </c>
      <c r="AI12" s="6">
        <f t="shared" si="24"/>
        <v>21.261908216064604</v>
      </c>
      <c r="AJ12" s="6">
        <f t="shared" si="13"/>
        <v>1</v>
      </c>
      <c r="AK12" s="6">
        <f t="shared" si="14"/>
        <v>0</v>
      </c>
      <c r="AL12" s="6">
        <f t="shared" si="15"/>
        <v>2.0136605283023976</v>
      </c>
      <c r="AM12" s="15">
        <f t="shared" si="16"/>
        <v>23.7685546875</v>
      </c>
      <c r="AN12" s="15">
        <f t="shared" si="17"/>
        <v>23.7685546875</v>
      </c>
      <c r="AO12" s="15">
        <v>23.8</v>
      </c>
      <c r="AP12" s="16">
        <f t="shared" si="18"/>
        <v>4.1512207031250005E-5</v>
      </c>
      <c r="AQ12" s="16">
        <f t="shared" si="19"/>
        <v>4.5378540039062505E-5</v>
      </c>
    </row>
    <row r="13" spans="1:43" ht="12.75" customHeight="1" x14ac:dyDescent="0.2">
      <c r="A13" s="1"/>
      <c r="B13" s="2" t="s">
        <v>49</v>
      </c>
      <c r="C13" s="3">
        <v>49.647705078125</v>
      </c>
      <c r="D13" s="3">
        <v>46.95263671875</v>
      </c>
      <c r="E13" s="3">
        <v>44.062744140625</v>
      </c>
      <c r="F13" s="3">
        <v>20.424072265625</v>
      </c>
      <c r="G13" s="3">
        <v>23.18408203125</v>
      </c>
      <c r="H13" s="3">
        <v>25.9765625</v>
      </c>
      <c r="I13" s="3">
        <v>132.967529296875</v>
      </c>
      <c r="J13" s="3">
        <v>132.967529296875</v>
      </c>
      <c r="K13" s="3">
        <v>132.967529296875</v>
      </c>
      <c r="L13" s="3">
        <v>132.967529296875</v>
      </c>
      <c r="M13" s="2">
        <v>30</v>
      </c>
      <c r="N13" s="17">
        <v>2.42919921875</v>
      </c>
      <c r="O13" s="2">
        <v>100</v>
      </c>
      <c r="P13" s="17">
        <v>2.60009765625</v>
      </c>
      <c r="Q13" s="2">
        <v>1</v>
      </c>
      <c r="R13" s="5" t="str">
        <f t="shared" si="0"/>
        <v>Countercurrent</v>
      </c>
      <c r="S13" s="6">
        <f t="shared" si="1"/>
        <v>4.1795700069503479</v>
      </c>
      <c r="T13" s="6">
        <f t="shared" si="2"/>
        <v>4.1799748239012207</v>
      </c>
      <c r="U13" s="7">
        <f t="shared" si="3"/>
        <v>46.8876953125</v>
      </c>
      <c r="V13" s="7">
        <f t="shared" si="4"/>
        <v>989.40016727821398</v>
      </c>
      <c r="W13" s="7">
        <f t="shared" si="5"/>
        <v>23.194905598958332</v>
      </c>
      <c r="X13" s="7">
        <f t="shared" si="6"/>
        <v>997.50202041978014</v>
      </c>
      <c r="Y13" s="7">
        <f t="shared" si="7"/>
        <v>5.5849609375</v>
      </c>
      <c r="Z13" s="7">
        <f t="shared" si="8"/>
        <v>5.552490234375</v>
      </c>
      <c r="AA13" s="8">
        <f t="shared" si="9"/>
        <v>4.0057501889722617E-2</v>
      </c>
      <c r="AB13" s="8">
        <f t="shared" si="10"/>
        <v>4.3226711089968499E-2</v>
      </c>
      <c r="AC13" s="6">
        <f t="shared" si="11"/>
        <v>0.93505166036126752</v>
      </c>
      <c r="AD13" s="6">
        <f t="shared" si="12"/>
        <v>1.0032603825154291</v>
      </c>
      <c r="AE13" s="6">
        <f t="shared" si="20"/>
        <v>-6.8208722154161627E-2</v>
      </c>
      <c r="AF13" s="6">
        <f t="shared" si="21"/>
        <v>107.29464745592863</v>
      </c>
      <c r="AG13" s="6">
        <f t="shared" si="22"/>
        <v>23.593964334705074</v>
      </c>
      <c r="AH13" s="6">
        <f t="shared" si="23"/>
        <v>19</v>
      </c>
      <c r="AI13" s="6">
        <f t="shared" si="24"/>
        <v>21.296982167352539</v>
      </c>
      <c r="AJ13" s="6">
        <f t="shared" si="13"/>
        <v>1.0013736263736264</v>
      </c>
      <c r="AK13" s="6">
        <f t="shared" si="14"/>
        <v>23.654903512229318</v>
      </c>
      <c r="AL13" s="6">
        <f t="shared" si="15"/>
        <v>1.9764436153329823</v>
      </c>
      <c r="AM13" s="15">
        <f t="shared" si="16"/>
        <v>23.638671875</v>
      </c>
      <c r="AN13" s="15">
        <f t="shared" si="17"/>
        <v>23.671142578125</v>
      </c>
      <c r="AO13" s="15">
        <f t="shared" si="25"/>
        <v>23.654903512229318</v>
      </c>
      <c r="AP13" s="16">
        <f t="shared" si="18"/>
        <v>4.04947509765625E-5</v>
      </c>
      <c r="AQ13" s="16">
        <f t="shared" si="19"/>
        <v>4.3343627929687503E-5</v>
      </c>
    </row>
    <row r="14" spans="1:43" ht="12.75" customHeight="1" x14ac:dyDescent="0.2">
      <c r="A14" s="1"/>
      <c r="B14" s="2" t="s">
        <v>50</v>
      </c>
      <c r="C14" s="3">
        <v>49.712646484375</v>
      </c>
      <c r="D14" s="3">
        <v>46.985107421875</v>
      </c>
      <c r="E14" s="3">
        <v>44.062744140625</v>
      </c>
      <c r="F14" s="3">
        <v>20.424072265625</v>
      </c>
      <c r="G14" s="3">
        <v>23.18408203125</v>
      </c>
      <c r="H14" s="3">
        <v>26.009033203125</v>
      </c>
      <c r="I14" s="3">
        <v>132.967529296875</v>
      </c>
      <c r="J14" s="3">
        <v>132.967529296875</v>
      </c>
      <c r="K14" s="3">
        <v>132.967529296875</v>
      </c>
      <c r="L14" s="3">
        <v>132.967529296875</v>
      </c>
      <c r="M14" s="2">
        <v>30</v>
      </c>
      <c r="N14" s="17">
        <v>2.4658203125</v>
      </c>
      <c r="O14" s="2">
        <v>100</v>
      </c>
      <c r="P14" s="17">
        <v>2.47802734375</v>
      </c>
      <c r="Q14" s="2">
        <v>1</v>
      </c>
      <c r="R14" s="5" t="str">
        <f t="shared" si="0"/>
        <v>Countercurrent</v>
      </c>
      <c r="S14" s="6">
        <f t="shared" si="1"/>
        <v>4.179578044270805</v>
      </c>
      <c r="T14" s="6">
        <f t="shared" si="2"/>
        <v>4.1799704132396771</v>
      </c>
      <c r="U14" s="7">
        <f t="shared" si="3"/>
        <v>46.920166015625</v>
      </c>
      <c r="V14" s="7">
        <f t="shared" si="4"/>
        <v>989.38616112673651</v>
      </c>
      <c r="W14" s="7">
        <f t="shared" si="5"/>
        <v>23.205729166666668</v>
      </c>
      <c r="X14" s="7">
        <f t="shared" si="6"/>
        <v>997.49943532885584</v>
      </c>
      <c r="Y14" s="7">
        <f t="shared" si="7"/>
        <v>5.64990234375</v>
      </c>
      <c r="Z14" s="7">
        <f t="shared" si="8"/>
        <v>5.5849609375</v>
      </c>
      <c r="AA14" s="8">
        <f t="shared" si="9"/>
        <v>4.0660808216878418E-2</v>
      </c>
      <c r="AB14" s="8">
        <f t="shared" si="10"/>
        <v>4.1197181268668163E-2</v>
      </c>
      <c r="AC14" s="6">
        <f t="shared" si="11"/>
        <v>0.96017277406999113</v>
      </c>
      <c r="AD14" s="6">
        <f t="shared" si="12"/>
        <v>0.96174702168484705</v>
      </c>
      <c r="AE14" s="6">
        <f t="shared" si="20"/>
        <v>-1.574247614855917E-3</v>
      </c>
      <c r="AF14" s="6">
        <f t="shared" si="21"/>
        <v>100.16395461914453</v>
      </c>
      <c r="AG14" s="6">
        <f t="shared" si="22"/>
        <v>23.835616438356162</v>
      </c>
      <c r="AH14" s="6">
        <f t="shared" si="23"/>
        <v>19.068736141906871</v>
      </c>
      <c r="AI14" s="6">
        <f t="shared" si="24"/>
        <v>21.452176290131518</v>
      </c>
      <c r="AJ14" s="6">
        <f t="shared" si="13"/>
        <v>1.0027472527472527</v>
      </c>
      <c r="AK14" s="6">
        <f t="shared" si="14"/>
        <v>23.671127730974014</v>
      </c>
      <c r="AL14" s="6">
        <f t="shared" si="15"/>
        <v>2.0281517318957119</v>
      </c>
      <c r="AM14" s="15">
        <f t="shared" si="16"/>
        <v>23.638671875</v>
      </c>
      <c r="AN14" s="15">
        <f t="shared" si="17"/>
        <v>23.70361328125</v>
      </c>
      <c r="AO14" s="15">
        <f t="shared" si="25"/>
        <v>23.671127730974014</v>
      </c>
      <c r="AP14" s="16">
        <f t="shared" si="18"/>
        <v>4.1105224609375004E-5</v>
      </c>
      <c r="AQ14" s="16">
        <f t="shared" si="19"/>
        <v>4.1308715820312501E-5</v>
      </c>
    </row>
    <row r="15" spans="1:43" ht="12.75" customHeight="1" x14ac:dyDescent="0.2">
      <c r="A15" s="1"/>
      <c r="B15" s="2" t="s">
        <v>51</v>
      </c>
      <c r="C15" s="3">
        <v>49.777587890625</v>
      </c>
      <c r="D15" s="3">
        <v>46.985107421875</v>
      </c>
      <c r="E15" s="3">
        <v>44.127685546875</v>
      </c>
      <c r="F15" s="3">
        <v>20.424072265625</v>
      </c>
      <c r="G15" s="3">
        <v>23.216552734375</v>
      </c>
      <c r="H15" s="3">
        <v>26.04150390625</v>
      </c>
      <c r="I15" s="3">
        <v>132.967529296875</v>
      </c>
      <c r="J15" s="3">
        <v>132.967529296875</v>
      </c>
      <c r="K15" s="3">
        <v>132.967529296875</v>
      </c>
      <c r="L15" s="3">
        <v>132.967529296875</v>
      </c>
      <c r="M15" s="2">
        <v>29</v>
      </c>
      <c r="N15" s="17">
        <v>2.42919921875</v>
      </c>
      <c r="O15" s="2">
        <v>100</v>
      </c>
      <c r="P15" s="17">
        <v>2.63671875</v>
      </c>
      <c r="Q15" s="2">
        <v>1</v>
      </c>
      <c r="R15" s="5" t="str">
        <f t="shared" si="0"/>
        <v>Countercurrent</v>
      </c>
      <c r="S15" s="6">
        <f t="shared" si="1"/>
        <v>4.1795887882265106</v>
      </c>
      <c r="T15" s="6">
        <f t="shared" si="2"/>
        <v>4.1799616101344981</v>
      </c>
      <c r="U15" s="7">
        <f t="shared" si="3"/>
        <v>46.963460286458336</v>
      </c>
      <c r="V15" s="7">
        <f t="shared" si="4"/>
        <v>989.36747540032866</v>
      </c>
      <c r="W15" s="7">
        <f t="shared" si="5"/>
        <v>23.227376302083332</v>
      </c>
      <c r="X15" s="7">
        <f t="shared" si="6"/>
        <v>997.49426158461506</v>
      </c>
      <c r="Y15" s="7">
        <f t="shared" si="7"/>
        <v>5.64990234375</v>
      </c>
      <c r="Z15" s="7">
        <f t="shared" si="8"/>
        <v>5.617431640625</v>
      </c>
      <c r="AA15" s="8">
        <f t="shared" si="9"/>
        <v>4.0056178304985639E-2</v>
      </c>
      <c r="AB15" s="8">
        <f t="shared" si="10"/>
        <v>4.3835197042292655E-2</v>
      </c>
      <c r="AC15" s="6">
        <f t="shared" si="11"/>
        <v>0.94589734919776014</v>
      </c>
      <c r="AD15" s="6">
        <f t="shared" si="12"/>
        <v>1.029278858297112</v>
      </c>
      <c r="AE15" s="6">
        <f t="shared" si="20"/>
        <v>-8.3381509099351825E-2</v>
      </c>
      <c r="AF15" s="6">
        <f t="shared" si="21"/>
        <v>108.81506953900121</v>
      </c>
      <c r="AG15" s="6">
        <f t="shared" si="22"/>
        <v>23.803009575923394</v>
      </c>
      <c r="AH15" s="6">
        <f t="shared" si="23"/>
        <v>19.13716814159292</v>
      </c>
      <c r="AI15" s="6">
        <f t="shared" si="24"/>
        <v>21.470088858758157</v>
      </c>
      <c r="AJ15" s="6">
        <f t="shared" si="13"/>
        <v>1.0013698630136987</v>
      </c>
      <c r="AK15" s="6">
        <f t="shared" si="14"/>
        <v>23.719844928647145</v>
      </c>
      <c r="AL15" s="6">
        <f t="shared" si="15"/>
        <v>1.9938944627234312</v>
      </c>
      <c r="AM15" s="15">
        <f t="shared" si="16"/>
        <v>23.70361328125</v>
      </c>
      <c r="AN15" s="15">
        <f t="shared" si="17"/>
        <v>23.736083984375</v>
      </c>
      <c r="AO15" s="15">
        <f t="shared" si="25"/>
        <v>23.719844928647145</v>
      </c>
      <c r="AP15" s="16">
        <f t="shared" si="18"/>
        <v>4.04947509765625E-5</v>
      </c>
      <c r="AQ15" s="16">
        <f t="shared" si="19"/>
        <v>4.39541015625E-5</v>
      </c>
    </row>
    <row r="16" spans="1:43" ht="12.75" customHeight="1" x14ac:dyDescent="0.2">
      <c r="A16" s="1"/>
      <c r="B16" s="2" t="s">
        <v>52</v>
      </c>
      <c r="C16" s="3">
        <v>49.907470703125</v>
      </c>
      <c r="D16" s="3">
        <v>47.114990234375</v>
      </c>
      <c r="E16" s="3">
        <v>44.192626953125</v>
      </c>
      <c r="F16" s="3">
        <v>20.424072265625</v>
      </c>
      <c r="G16" s="3">
        <v>23.18408203125</v>
      </c>
      <c r="H16" s="3">
        <v>26.009033203125</v>
      </c>
      <c r="I16" s="3">
        <v>132.967529296875</v>
      </c>
      <c r="J16" s="3">
        <v>132.967529296875</v>
      </c>
      <c r="K16" s="3">
        <v>132.967529296875</v>
      </c>
      <c r="L16" s="3">
        <v>132.967529296875</v>
      </c>
      <c r="M16" s="2">
        <v>30</v>
      </c>
      <c r="N16" s="17">
        <v>2.5146484375</v>
      </c>
      <c r="O16" s="2">
        <v>100</v>
      </c>
      <c r="P16" s="17">
        <v>2.4169921875</v>
      </c>
      <c r="Q16" s="2">
        <v>1</v>
      </c>
      <c r="R16" s="5" t="str">
        <f t="shared" si="0"/>
        <v>Countercurrent</v>
      </c>
      <c r="S16" s="6">
        <f t="shared" si="1"/>
        <v>4.1796157855845504</v>
      </c>
      <c r="T16" s="6">
        <f t="shared" si="2"/>
        <v>4.1799704132396771</v>
      </c>
      <c r="U16" s="7">
        <f t="shared" si="3"/>
        <v>47.071695963541664</v>
      </c>
      <c r="V16" s="7">
        <f t="shared" si="4"/>
        <v>989.32070683699067</v>
      </c>
      <c r="W16" s="7">
        <f t="shared" si="5"/>
        <v>23.205729166666668</v>
      </c>
      <c r="X16" s="7">
        <f t="shared" si="6"/>
        <v>997.49943532885584</v>
      </c>
      <c r="Y16" s="7">
        <f t="shared" si="7"/>
        <v>5.71484375</v>
      </c>
      <c r="Z16" s="7">
        <f t="shared" si="8"/>
        <v>5.5849609375</v>
      </c>
      <c r="AA16" s="8">
        <f t="shared" si="9"/>
        <v>4.146322949390057E-2</v>
      </c>
      <c r="AB16" s="8">
        <f t="shared" si="10"/>
        <v>4.0182472370425104E-2</v>
      </c>
      <c r="AC16" s="6">
        <f t="shared" si="11"/>
        <v>0.99038452787505382</v>
      </c>
      <c r="AD16" s="6">
        <f t="shared" si="12"/>
        <v>0.9380586713970428</v>
      </c>
      <c r="AE16" s="6">
        <f t="shared" si="20"/>
        <v>5.2325856478011024E-2</v>
      </c>
      <c r="AF16" s="6">
        <f t="shared" si="21"/>
        <v>94.716612082957298</v>
      </c>
      <c r="AG16" s="6">
        <f t="shared" si="22"/>
        <v>23.913043478260871</v>
      </c>
      <c r="AH16" s="6">
        <f t="shared" si="23"/>
        <v>18.942731277533039</v>
      </c>
      <c r="AI16" s="6">
        <f t="shared" si="24"/>
        <v>21.427887377896955</v>
      </c>
      <c r="AJ16" s="6">
        <f t="shared" si="13"/>
        <v>1.0054644808743169</v>
      </c>
      <c r="AK16" s="6">
        <f t="shared" si="14"/>
        <v>23.833437109612905</v>
      </c>
      <c r="AL16" s="6">
        <f t="shared" si="15"/>
        <v>2.077720731844412</v>
      </c>
      <c r="AM16" s="15">
        <f t="shared" si="16"/>
        <v>23.7685546875</v>
      </c>
      <c r="AN16" s="15">
        <f t="shared" si="17"/>
        <v>23.8984375</v>
      </c>
      <c r="AO16" s="15">
        <f t="shared" si="25"/>
        <v>23.833437109612905</v>
      </c>
      <c r="AP16" s="16">
        <f t="shared" si="18"/>
        <v>4.1919189453125005E-5</v>
      </c>
      <c r="AQ16" s="16">
        <f t="shared" si="19"/>
        <v>4.0291259765625003E-5</v>
      </c>
    </row>
    <row r="17" spans="1:43" ht="12.75" customHeight="1" x14ac:dyDescent="0.2">
      <c r="A17" s="1"/>
      <c r="B17" s="2" t="s">
        <v>53</v>
      </c>
      <c r="C17" s="3">
        <v>49.7451171875</v>
      </c>
      <c r="D17" s="3">
        <v>46.985107421875</v>
      </c>
      <c r="E17" s="3">
        <v>44.16015625</v>
      </c>
      <c r="F17" s="3">
        <v>20.424072265625</v>
      </c>
      <c r="G17" s="3">
        <v>23.151611328125</v>
      </c>
      <c r="H17" s="3">
        <v>26.04150390625</v>
      </c>
      <c r="I17" s="3">
        <v>132.967529296875</v>
      </c>
      <c r="J17" s="3">
        <v>132.967529296875</v>
      </c>
      <c r="K17" s="3">
        <v>132.967529296875</v>
      </c>
      <c r="L17" s="3">
        <v>132.967529296875</v>
      </c>
      <c r="M17" s="2">
        <v>30</v>
      </c>
      <c r="N17" s="17">
        <v>2.5634765625</v>
      </c>
      <c r="O17" s="2">
        <v>100</v>
      </c>
      <c r="P17" s="17">
        <v>2.67333984375</v>
      </c>
      <c r="Q17" s="2">
        <v>1</v>
      </c>
      <c r="R17" s="5" t="str">
        <f t="shared" si="0"/>
        <v>Countercurrent</v>
      </c>
      <c r="S17" s="6">
        <f t="shared" si="1"/>
        <v>4.1795887882265106</v>
      </c>
      <c r="T17" s="6">
        <f t="shared" si="2"/>
        <v>4.1799704132396771</v>
      </c>
      <c r="U17" s="7">
        <f t="shared" si="3"/>
        <v>46.963460286458336</v>
      </c>
      <c r="V17" s="7">
        <f t="shared" si="4"/>
        <v>989.36747540032866</v>
      </c>
      <c r="W17" s="7">
        <f t="shared" si="5"/>
        <v>23.205729166666668</v>
      </c>
      <c r="X17" s="7">
        <f t="shared" si="6"/>
        <v>997.49943532885584</v>
      </c>
      <c r="Y17" s="7">
        <f t="shared" si="7"/>
        <v>5.5849609375</v>
      </c>
      <c r="Z17" s="7">
        <f t="shared" si="8"/>
        <v>5.617431640625</v>
      </c>
      <c r="AA17" s="8">
        <f t="shared" si="9"/>
        <v>4.2270338914808962E-2</v>
      </c>
      <c r="AB17" s="8">
        <f t="shared" si="10"/>
        <v>4.4444249743045942E-2</v>
      </c>
      <c r="AC17" s="6">
        <f t="shared" si="11"/>
        <v>0.98670976298224145</v>
      </c>
      <c r="AD17" s="6">
        <f t="shared" si="12"/>
        <v>1.0435820085512026</v>
      </c>
      <c r="AE17" s="6">
        <f t="shared" si="20"/>
        <v>-5.6872245568961199E-2</v>
      </c>
      <c r="AF17" s="6">
        <f t="shared" si="21"/>
        <v>105.76382718633187</v>
      </c>
      <c r="AG17" s="6">
        <f t="shared" si="22"/>
        <v>23.56164383561644</v>
      </c>
      <c r="AH17" s="6">
        <f t="shared" si="23"/>
        <v>19.158361018826135</v>
      </c>
      <c r="AI17" s="6">
        <f t="shared" si="24"/>
        <v>21.360002427221289</v>
      </c>
      <c r="AJ17" s="6">
        <f t="shared" si="13"/>
        <v>0.99863201094391241</v>
      </c>
      <c r="AK17" s="6">
        <f t="shared" si="14"/>
        <v>23.719844928647003</v>
      </c>
      <c r="AL17" s="6">
        <f t="shared" si="15"/>
        <v>2.0799245651698364</v>
      </c>
      <c r="AM17" s="15">
        <f t="shared" si="16"/>
        <v>23.736083984375</v>
      </c>
      <c r="AN17" s="15">
        <f t="shared" si="17"/>
        <v>23.70361328125</v>
      </c>
      <c r="AO17" s="15">
        <f t="shared" si="25"/>
        <v>23.719844928647003</v>
      </c>
      <c r="AP17" s="16">
        <f t="shared" si="18"/>
        <v>4.2733154296875006E-5</v>
      </c>
      <c r="AQ17" s="16">
        <f t="shared" si="19"/>
        <v>4.4564575195312504E-5</v>
      </c>
    </row>
    <row r="18" spans="1:43" ht="12.75" customHeight="1" x14ac:dyDescent="0.2">
      <c r="A18" s="1"/>
      <c r="B18" s="2" t="s">
        <v>54</v>
      </c>
      <c r="C18" s="3">
        <v>49.81005859375</v>
      </c>
      <c r="D18" s="3">
        <v>47.08251953125</v>
      </c>
      <c r="E18" s="3">
        <v>44.192626953125</v>
      </c>
      <c r="F18" s="3">
        <v>20.424072265625</v>
      </c>
      <c r="G18" s="3">
        <v>23.2490234375</v>
      </c>
      <c r="H18" s="3">
        <v>26.073974609375</v>
      </c>
      <c r="I18" s="3">
        <v>132.967529296875</v>
      </c>
      <c r="J18" s="3">
        <v>132.967529296875</v>
      </c>
      <c r="K18" s="3">
        <v>132.967529296875</v>
      </c>
      <c r="L18" s="3">
        <v>132.967529296875</v>
      </c>
      <c r="M18" s="2">
        <v>30</v>
      </c>
      <c r="N18" s="17">
        <v>2.45361328125</v>
      </c>
      <c r="O18" s="2">
        <v>100</v>
      </c>
      <c r="P18" s="17">
        <v>2.5146484375</v>
      </c>
      <c r="Q18" s="2">
        <v>1</v>
      </c>
      <c r="R18" s="5" t="str">
        <f t="shared" si="0"/>
        <v>Countercurrent</v>
      </c>
      <c r="S18" s="6">
        <f t="shared" si="1"/>
        <v>4.1796049630926992</v>
      </c>
      <c r="T18" s="6">
        <f t="shared" si="2"/>
        <v>4.1799528312867738</v>
      </c>
      <c r="U18" s="7">
        <f t="shared" si="3"/>
        <v>47.028401692708336</v>
      </c>
      <c r="V18" s="7">
        <f t="shared" si="4"/>
        <v>989.3394235576875</v>
      </c>
      <c r="W18" s="7">
        <f t="shared" si="5"/>
        <v>23.2490234375</v>
      </c>
      <c r="X18" s="7">
        <f t="shared" si="6"/>
        <v>997.48908309232468</v>
      </c>
      <c r="Y18" s="7">
        <f t="shared" si="7"/>
        <v>5.617431640625</v>
      </c>
      <c r="Z18" s="7">
        <f t="shared" si="8"/>
        <v>5.64990234375</v>
      </c>
      <c r="AA18" s="8">
        <f t="shared" si="9"/>
        <v>4.0457605821756018E-2</v>
      </c>
      <c r="AB18" s="8">
        <f t="shared" si="10"/>
        <v>4.1805572737023698E-2</v>
      </c>
      <c r="AC18" s="6">
        <f t="shared" si="11"/>
        <v>0.94988977131405183</v>
      </c>
      <c r="AD18" s="6">
        <f t="shared" si="12"/>
        <v>0.98729400503726972</v>
      </c>
      <c r="AE18" s="6">
        <f t="shared" si="20"/>
        <v>-3.7404233723217883E-2</v>
      </c>
      <c r="AF18" s="6">
        <f t="shared" si="21"/>
        <v>103.9377446576221</v>
      </c>
      <c r="AG18" s="6">
        <f t="shared" si="22"/>
        <v>23.666210670314637</v>
      </c>
      <c r="AH18" s="6">
        <f t="shared" si="23"/>
        <v>19.226519337016573</v>
      </c>
      <c r="AI18" s="6">
        <f t="shared" si="24"/>
        <v>21.446365003665605</v>
      </c>
      <c r="AJ18" s="6">
        <f t="shared" si="13"/>
        <v>0.99863387978142082</v>
      </c>
      <c r="AK18" s="6">
        <f t="shared" si="14"/>
        <v>23.752315636835938</v>
      </c>
      <c r="AL18" s="6">
        <f t="shared" si="15"/>
        <v>1.9995729802464584</v>
      </c>
      <c r="AM18" s="15">
        <f t="shared" si="16"/>
        <v>23.7685546875</v>
      </c>
      <c r="AN18" s="15">
        <f t="shared" si="17"/>
        <v>23.736083984375</v>
      </c>
      <c r="AO18" s="15">
        <f t="shared" si="25"/>
        <v>23.752315636835938</v>
      </c>
      <c r="AP18" s="16">
        <f t="shared" si="18"/>
        <v>4.09017333984375E-5</v>
      </c>
      <c r="AQ18" s="16">
        <f t="shared" si="19"/>
        <v>4.1919189453125005E-5</v>
      </c>
    </row>
    <row r="19" spans="1:43" ht="12.75" customHeight="1" x14ac:dyDescent="0.2">
      <c r="A19" s="1"/>
      <c r="B19" s="2" t="s">
        <v>55</v>
      </c>
      <c r="C19" s="3">
        <v>49.7451171875</v>
      </c>
      <c r="D19" s="3">
        <v>47.017578125</v>
      </c>
      <c r="E19" s="3">
        <v>44.09521484375</v>
      </c>
      <c r="F19" s="3">
        <v>20.45654296875</v>
      </c>
      <c r="G19" s="3">
        <v>23.216552734375</v>
      </c>
      <c r="H19" s="3">
        <v>26.04150390625</v>
      </c>
      <c r="I19" s="3">
        <v>132.967529296875</v>
      </c>
      <c r="J19" s="3">
        <v>132.967529296875</v>
      </c>
      <c r="K19" s="3">
        <v>132.967529296875</v>
      </c>
      <c r="L19" s="3">
        <v>132.967529296875</v>
      </c>
      <c r="M19" s="2">
        <v>29</v>
      </c>
      <c r="N19" s="17">
        <v>2.42919921875</v>
      </c>
      <c r="O19" s="2">
        <v>100</v>
      </c>
      <c r="P19" s="17">
        <v>2.50244140625</v>
      </c>
      <c r="Q19" s="2">
        <v>1</v>
      </c>
      <c r="R19" s="5" t="str">
        <f t="shared" si="0"/>
        <v>Countercurrent</v>
      </c>
      <c r="S19" s="6">
        <f t="shared" si="1"/>
        <v>4.1795860992894234</v>
      </c>
      <c r="T19" s="6">
        <f t="shared" si="2"/>
        <v>4.1799572176809336</v>
      </c>
      <c r="U19" s="7">
        <f t="shared" si="3"/>
        <v>46.95263671875</v>
      </c>
      <c r="V19" s="7">
        <f t="shared" si="4"/>
        <v>989.37214799494848</v>
      </c>
      <c r="W19" s="7">
        <f t="shared" si="5"/>
        <v>23.238199869791668</v>
      </c>
      <c r="X19" s="7">
        <f t="shared" si="6"/>
        <v>997.49167293184064</v>
      </c>
      <c r="Y19" s="7">
        <f t="shared" si="7"/>
        <v>5.64990234375</v>
      </c>
      <c r="Z19" s="7">
        <f t="shared" si="8"/>
        <v>5.5849609375</v>
      </c>
      <c r="AA19" s="8">
        <f t="shared" si="9"/>
        <v>4.0056367482705635E-2</v>
      </c>
      <c r="AB19" s="8">
        <f t="shared" si="10"/>
        <v>4.1602741078903674E-2</v>
      </c>
      <c r="AC19" s="6">
        <f t="shared" si="11"/>
        <v>0.94590120794560661</v>
      </c>
      <c r="AD19" s="6">
        <f t="shared" si="12"/>
        <v>0.97121173790345494</v>
      </c>
      <c r="AE19" s="6">
        <f t="shared" si="20"/>
        <v>-2.5310529957848327E-2</v>
      </c>
      <c r="AF19" s="6">
        <f t="shared" si="21"/>
        <v>102.67581114658053</v>
      </c>
      <c r="AG19" s="6">
        <f t="shared" si="22"/>
        <v>23.835616438356162</v>
      </c>
      <c r="AH19" s="6">
        <f t="shared" si="23"/>
        <v>19.068736141906871</v>
      </c>
      <c r="AI19" s="6">
        <f t="shared" si="24"/>
        <v>21.452176290131518</v>
      </c>
      <c r="AJ19" s="6">
        <f t="shared" si="13"/>
        <v>1.0027472527472527</v>
      </c>
      <c r="AK19" s="6">
        <f t="shared" si="14"/>
        <v>23.671127730974014</v>
      </c>
      <c r="AL19" s="6">
        <f t="shared" si="15"/>
        <v>1.9980062181572387</v>
      </c>
      <c r="AM19" s="15">
        <f t="shared" si="16"/>
        <v>23.638671875</v>
      </c>
      <c r="AN19" s="15">
        <f t="shared" si="17"/>
        <v>23.70361328125</v>
      </c>
      <c r="AO19" s="15">
        <f t="shared" si="25"/>
        <v>23.671127730974014</v>
      </c>
      <c r="AP19" s="16">
        <f t="shared" si="18"/>
        <v>4.04947509765625E-5</v>
      </c>
      <c r="AQ19" s="16">
        <f t="shared" si="19"/>
        <v>4.1715698242187501E-5</v>
      </c>
    </row>
    <row r="20" spans="1:43" ht="12.75" customHeight="1" x14ac:dyDescent="0.2">
      <c r="A20" s="1"/>
      <c r="B20" s="2" t="s">
        <v>56</v>
      </c>
      <c r="C20" s="3">
        <v>49.907470703125</v>
      </c>
      <c r="D20" s="3">
        <v>47.21240234375</v>
      </c>
      <c r="E20" s="3">
        <v>44.322509765625</v>
      </c>
      <c r="F20" s="3">
        <v>20.45654296875</v>
      </c>
      <c r="G20" s="3">
        <v>23.281494140625</v>
      </c>
      <c r="H20" s="3">
        <v>26.1064453125</v>
      </c>
      <c r="I20" s="3">
        <v>132.967529296875</v>
      </c>
      <c r="J20" s="3">
        <v>132.967529296875</v>
      </c>
      <c r="K20" s="3">
        <v>132.967529296875</v>
      </c>
      <c r="L20" s="3">
        <v>132.967529296875</v>
      </c>
      <c r="M20" s="2">
        <v>30</v>
      </c>
      <c r="N20" s="17">
        <v>2.5634765625</v>
      </c>
      <c r="O20" s="2">
        <v>100</v>
      </c>
      <c r="P20" s="17">
        <v>2.60009765625</v>
      </c>
      <c r="Q20" s="2">
        <v>1</v>
      </c>
      <c r="R20" s="5" t="str">
        <f t="shared" si="0"/>
        <v>Countercurrent</v>
      </c>
      <c r="S20" s="6">
        <f t="shared" si="1"/>
        <v>4.1796348004024129</v>
      </c>
      <c r="T20" s="6">
        <f t="shared" si="2"/>
        <v>4.1799397084112293</v>
      </c>
      <c r="U20" s="7">
        <f t="shared" si="3"/>
        <v>47.1474609375</v>
      </c>
      <c r="V20" s="7">
        <f t="shared" si="4"/>
        <v>989.28792277585728</v>
      </c>
      <c r="W20" s="7">
        <f t="shared" si="5"/>
        <v>23.281494140625</v>
      </c>
      <c r="X20" s="7">
        <f t="shared" si="6"/>
        <v>997.4813064560351</v>
      </c>
      <c r="Y20" s="7">
        <f t="shared" si="7"/>
        <v>5.5849609375</v>
      </c>
      <c r="Z20" s="7">
        <f t="shared" si="8"/>
        <v>5.64990234375</v>
      </c>
      <c r="AA20" s="8">
        <f t="shared" si="9"/>
        <v>4.2266940060003672E-2</v>
      </c>
      <c r="AB20" s="8">
        <f t="shared" si="10"/>
        <v>4.3225813451158751E-2</v>
      </c>
      <c r="AC20" s="6">
        <f t="shared" si="11"/>
        <v>0.98664128565579678</v>
      </c>
      <c r="AD20" s="6">
        <f t="shared" si="12"/>
        <v>1.0208316668541177</v>
      </c>
      <c r="AE20" s="6">
        <f t="shared" si="20"/>
        <v>-3.4190381198320963E-2</v>
      </c>
      <c r="AF20" s="6">
        <f t="shared" si="21"/>
        <v>103.46533047982027</v>
      </c>
      <c r="AG20" s="6">
        <f t="shared" si="22"/>
        <v>23.465211459754435</v>
      </c>
      <c r="AH20" s="6">
        <f t="shared" si="23"/>
        <v>19.184123484013231</v>
      </c>
      <c r="AI20" s="6">
        <f t="shared" si="24"/>
        <v>21.324667471883835</v>
      </c>
      <c r="AJ20" s="6">
        <f t="shared" si="13"/>
        <v>0.99727891156462589</v>
      </c>
      <c r="AK20" s="6">
        <f t="shared" si="14"/>
        <v>23.83348134773701</v>
      </c>
      <c r="AL20" s="6">
        <f t="shared" si="15"/>
        <v>2.0698639683821902</v>
      </c>
      <c r="AM20" s="15">
        <f t="shared" si="16"/>
        <v>23.865966796875</v>
      </c>
      <c r="AN20" s="15">
        <f t="shared" si="17"/>
        <v>23.801025390625</v>
      </c>
      <c r="AO20" s="15">
        <f t="shared" si="25"/>
        <v>23.83348134773701</v>
      </c>
      <c r="AP20" s="16">
        <f t="shared" si="18"/>
        <v>4.2733154296875006E-5</v>
      </c>
      <c r="AQ20" s="16">
        <f t="shared" si="19"/>
        <v>4.3343627929687503E-5</v>
      </c>
    </row>
    <row r="21" spans="1:43" ht="12.75" customHeight="1" x14ac:dyDescent="0.2">
      <c r="A21" s="1"/>
      <c r="B21" s="2" t="s">
        <v>57</v>
      </c>
      <c r="C21" s="3">
        <v>49.93994140625</v>
      </c>
      <c r="D21" s="3">
        <v>47.179931640625</v>
      </c>
      <c r="E21" s="3">
        <v>44.16015625</v>
      </c>
      <c r="F21" s="3">
        <v>20.45654296875</v>
      </c>
      <c r="G21" s="3">
        <v>23.216552734375</v>
      </c>
      <c r="H21" s="3">
        <v>26.04150390625</v>
      </c>
      <c r="I21" s="3">
        <v>132.967529296875</v>
      </c>
      <c r="J21" s="3">
        <v>132.967529296875</v>
      </c>
      <c r="K21" s="3">
        <v>132.967529296875</v>
      </c>
      <c r="L21" s="3">
        <v>132.967529296875</v>
      </c>
      <c r="M21" s="2">
        <v>30</v>
      </c>
      <c r="N21" s="17">
        <v>2.490234375</v>
      </c>
      <c r="O21" s="2">
        <v>100</v>
      </c>
      <c r="P21" s="17">
        <v>2.50244140625</v>
      </c>
      <c r="Q21" s="2">
        <v>1</v>
      </c>
      <c r="R21" s="5" t="str">
        <f t="shared" si="0"/>
        <v>Countercurrent</v>
      </c>
      <c r="S21" s="6">
        <f t="shared" si="1"/>
        <v>4.1796212085943614</v>
      </c>
      <c r="T21" s="6">
        <f t="shared" si="2"/>
        <v>4.1799572176809336</v>
      </c>
      <c r="U21" s="7">
        <f t="shared" si="3"/>
        <v>47.093343098958336</v>
      </c>
      <c r="V21" s="7">
        <f t="shared" si="4"/>
        <v>989.31134383146139</v>
      </c>
      <c r="W21" s="7">
        <f t="shared" si="5"/>
        <v>23.238199869791668</v>
      </c>
      <c r="X21" s="7">
        <f t="shared" si="6"/>
        <v>997.49167293184064</v>
      </c>
      <c r="Y21" s="7">
        <f t="shared" si="7"/>
        <v>5.77978515625</v>
      </c>
      <c r="Z21" s="7">
        <f t="shared" si="8"/>
        <v>5.5849609375</v>
      </c>
      <c r="AA21" s="8">
        <f t="shared" si="9"/>
        <v>4.1060285266442488E-2</v>
      </c>
      <c r="AB21" s="8">
        <f t="shared" si="10"/>
        <v>4.1602741078903674E-2</v>
      </c>
      <c r="AC21" s="6">
        <f t="shared" si="11"/>
        <v>0.9919061474552785</v>
      </c>
      <c r="AD21" s="6">
        <f t="shared" si="12"/>
        <v>0.97121173790345494</v>
      </c>
      <c r="AE21" s="6">
        <f t="shared" si="20"/>
        <v>2.0694409551823556E-2</v>
      </c>
      <c r="AF21" s="6">
        <f t="shared" si="21"/>
        <v>97.913672618632845</v>
      </c>
      <c r="AG21" s="6">
        <f t="shared" si="22"/>
        <v>24.184782608695652</v>
      </c>
      <c r="AH21" s="6">
        <f t="shared" si="23"/>
        <v>18.942731277533039</v>
      </c>
      <c r="AI21" s="6">
        <f t="shared" si="24"/>
        <v>21.563756943114345</v>
      </c>
      <c r="AJ21" s="6">
        <f t="shared" si="13"/>
        <v>1.0082191780821919</v>
      </c>
      <c r="AK21" s="6">
        <f t="shared" si="14"/>
        <v>23.800892494929961</v>
      </c>
      <c r="AL21" s="6">
        <f t="shared" si="15"/>
        <v>2.0837583037412846</v>
      </c>
      <c r="AM21" s="15">
        <f t="shared" si="16"/>
        <v>23.70361328125</v>
      </c>
      <c r="AN21" s="15">
        <f t="shared" si="17"/>
        <v>23.8984375</v>
      </c>
      <c r="AO21" s="15">
        <f t="shared" si="25"/>
        <v>23.800892494929961</v>
      </c>
      <c r="AP21" s="16">
        <f t="shared" si="18"/>
        <v>4.1512207031250005E-5</v>
      </c>
      <c r="AQ21" s="16">
        <f t="shared" si="19"/>
        <v>4.1715698242187501E-5</v>
      </c>
    </row>
    <row r="22" spans="1:43" ht="12.75" customHeight="1" x14ac:dyDescent="0.2">
      <c r="A22" s="1"/>
      <c r="B22" s="2" t="s">
        <v>58</v>
      </c>
      <c r="C22" s="3">
        <v>50.0048828125</v>
      </c>
      <c r="D22" s="3">
        <v>47.244873046875</v>
      </c>
      <c r="E22" s="3">
        <v>44.322509765625</v>
      </c>
      <c r="F22" s="3">
        <v>20.45654296875</v>
      </c>
      <c r="G22" s="3">
        <v>23.31396484375</v>
      </c>
      <c r="H22" s="3">
        <v>26.138916015625</v>
      </c>
      <c r="I22" s="3">
        <v>132.967529296875</v>
      </c>
      <c r="J22" s="3">
        <v>132.967529296875</v>
      </c>
      <c r="K22" s="3">
        <v>132.967529296875</v>
      </c>
      <c r="L22" s="3">
        <v>132.967529296875</v>
      </c>
      <c r="M22" s="2">
        <v>30</v>
      </c>
      <c r="N22" s="17">
        <v>2.490234375</v>
      </c>
      <c r="O22" s="2">
        <v>100</v>
      </c>
      <c r="P22" s="17">
        <v>2.5390625</v>
      </c>
      <c r="Q22" s="2">
        <v>1</v>
      </c>
      <c r="R22" s="5" t="str">
        <f t="shared" si="0"/>
        <v>Countercurrent</v>
      </c>
      <c r="S22" s="6">
        <f t="shared" si="1"/>
        <v>4.1796457090833883</v>
      </c>
      <c r="T22" s="6">
        <f t="shared" si="2"/>
        <v>4.1799309900338981</v>
      </c>
      <c r="U22" s="7">
        <f t="shared" si="3"/>
        <v>47.190755208333336</v>
      </c>
      <c r="V22" s="7">
        <f t="shared" si="4"/>
        <v>989.26917200951982</v>
      </c>
      <c r="W22" s="7">
        <f t="shared" si="5"/>
        <v>23.303141276041668</v>
      </c>
      <c r="X22" s="7">
        <f t="shared" si="6"/>
        <v>997.47611610309684</v>
      </c>
      <c r="Y22" s="7">
        <f t="shared" si="7"/>
        <v>5.682373046875</v>
      </c>
      <c r="Z22" s="7">
        <f t="shared" si="8"/>
        <v>5.682373046875</v>
      </c>
      <c r="AA22" s="8">
        <f t="shared" si="9"/>
        <v>4.1058534971098237E-2</v>
      </c>
      <c r="AB22" s="8">
        <f t="shared" si="10"/>
        <v>4.2210903350716991E-2</v>
      </c>
      <c r="AC22" s="6">
        <f t="shared" si="11"/>
        <v>0.97515277451654125</v>
      </c>
      <c r="AD22" s="6">
        <f t="shared" si="12"/>
        <v>1.0025903032453096</v>
      </c>
      <c r="AE22" s="6">
        <f t="shared" si="20"/>
        <v>-2.7437528728768368E-2</v>
      </c>
      <c r="AF22" s="6">
        <f t="shared" si="21"/>
        <v>102.81366463243376</v>
      </c>
      <c r="AG22" s="6">
        <f t="shared" si="22"/>
        <v>23.809523809523807</v>
      </c>
      <c r="AH22" s="6">
        <f t="shared" si="23"/>
        <v>19.230769230769234</v>
      </c>
      <c r="AI22" s="6">
        <f t="shared" si="24"/>
        <v>21.520146520146518</v>
      </c>
      <c r="AJ22" s="6">
        <f t="shared" si="13"/>
        <v>1</v>
      </c>
      <c r="AK22" s="6">
        <f t="shared" si="14"/>
        <v>0</v>
      </c>
      <c r="AL22" s="6">
        <f t="shared" si="15"/>
        <v>2.0400685659341868</v>
      </c>
      <c r="AM22" s="15">
        <f t="shared" si="16"/>
        <v>23.865966796875</v>
      </c>
      <c r="AN22" s="15">
        <f t="shared" si="17"/>
        <v>23.865966796875</v>
      </c>
      <c r="AO22" s="15">
        <v>23.9</v>
      </c>
      <c r="AP22" s="16">
        <f t="shared" si="18"/>
        <v>4.1512207031250005E-5</v>
      </c>
      <c r="AQ22" s="16">
        <f t="shared" si="19"/>
        <v>4.2326171875000005E-5</v>
      </c>
    </row>
    <row r="23" spans="1:43" ht="12.75" customHeight="1" x14ac:dyDescent="0.2">
      <c r="A23" s="1"/>
      <c r="B23" s="2" t="s">
        <v>59</v>
      </c>
      <c r="C23" s="3">
        <v>49.907470703125</v>
      </c>
      <c r="D23" s="3">
        <v>47.114990234375</v>
      </c>
      <c r="E23" s="3">
        <v>44.22509765625</v>
      </c>
      <c r="F23" s="3">
        <v>20.45654296875</v>
      </c>
      <c r="G23" s="3">
        <v>23.18408203125</v>
      </c>
      <c r="H23" s="3">
        <v>26.04150390625</v>
      </c>
      <c r="I23" s="3">
        <v>132.967529296875</v>
      </c>
      <c r="J23" s="3">
        <v>132.967529296875</v>
      </c>
      <c r="K23" s="3">
        <v>132.967529296875</v>
      </c>
      <c r="L23" s="3">
        <v>132.967529296875</v>
      </c>
      <c r="M23" s="2">
        <v>30</v>
      </c>
      <c r="N23" s="17">
        <v>2.5146484375</v>
      </c>
      <c r="O23" s="2">
        <v>100</v>
      </c>
      <c r="P23" s="17">
        <v>2.63671875</v>
      </c>
      <c r="Q23" s="2">
        <v>1</v>
      </c>
      <c r="R23" s="5" t="str">
        <f t="shared" si="0"/>
        <v>Countercurrent</v>
      </c>
      <c r="S23" s="6">
        <f t="shared" si="1"/>
        <v>4.1796184961094935</v>
      </c>
      <c r="T23" s="6">
        <f t="shared" si="2"/>
        <v>4.1799616101344981</v>
      </c>
      <c r="U23" s="7">
        <f t="shared" si="3"/>
        <v>47.08251953125</v>
      </c>
      <c r="V23" s="7">
        <f t="shared" si="4"/>
        <v>989.31602572123779</v>
      </c>
      <c r="W23" s="7">
        <f t="shared" si="5"/>
        <v>23.227376302083332</v>
      </c>
      <c r="X23" s="7">
        <f t="shared" si="6"/>
        <v>997.49426158461506</v>
      </c>
      <c r="Y23" s="7">
        <f t="shared" si="7"/>
        <v>5.682373046875</v>
      </c>
      <c r="Z23" s="7">
        <f t="shared" si="8"/>
        <v>5.5849609375</v>
      </c>
      <c r="AA23" s="8">
        <f t="shared" si="9"/>
        <v>4.1463033304560339E-2</v>
      </c>
      <c r="AB23" s="8">
        <f t="shared" si="10"/>
        <v>4.3835197042292655E-2</v>
      </c>
      <c r="AC23" s="6">
        <f t="shared" si="11"/>
        <v>0.98475332215655986</v>
      </c>
      <c r="AD23" s="6">
        <f t="shared" si="12"/>
        <v>1.0233292695208283</v>
      </c>
      <c r="AE23" s="6">
        <f t="shared" si="20"/>
        <v>-3.8575947364268393E-2</v>
      </c>
      <c r="AF23" s="6">
        <f t="shared" si="21"/>
        <v>103.91732086567518</v>
      </c>
      <c r="AG23" s="6">
        <f t="shared" si="22"/>
        <v>23.809523809523807</v>
      </c>
      <c r="AH23" s="6">
        <f t="shared" si="23"/>
        <v>18.963616317530317</v>
      </c>
      <c r="AI23" s="6">
        <f t="shared" si="24"/>
        <v>21.38657006352706</v>
      </c>
      <c r="AJ23" s="6">
        <f t="shared" si="13"/>
        <v>1.0040983606557377</v>
      </c>
      <c r="AK23" s="6">
        <f t="shared" si="14"/>
        <v>23.817227541022248</v>
      </c>
      <c r="AL23" s="6">
        <f t="shared" si="15"/>
        <v>2.0673130834822047</v>
      </c>
      <c r="AM23" s="15">
        <f t="shared" si="16"/>
        <v>23.7685546875</v>
      </c>
      <c r="AN23" s="15">
        <f t="shared" si="17"/>
        <v>23.865966796875</v>
      </c>
      <c r="AO23" s="15">
        <f t="shared" si="25"/>
        <v>23.817227541022248</v>
      </c>
      <c r="AP23" s="16">
        <f t="shared" si="18"/>
        <v>4.1919189453125005E-5</v>
      </c>
      <c r="AQ23" s="16">
        <f t="shared" si="19"/>
        <v>4.39541015625E-5</v>
      </c>
    </row>
    <row r="24" spans="1:43" ht="12.75" customHeight="1" x14ac:dyDescent="0.2">
      <c r="A24" s="1"/>
      <c r="B24" s="2" t="s">
        <v>60</v>
      </c>
      <c r="C24" s="3">
        <v>49.842529296875</v>
      </c>
      <c r="D24" s="3">
        <v>47.050048828125</v>
      </c>
      <c r="E24" s="3">
        <v>44.16015625</v>
      </c>
      <c r="F24" s="3">
        <v>20.45654296875</v>
      </c>
      <c r="G24" s="3">
        <v>23.216552734375</v>
      </c>
      <c r="H24" s="3">
        <v>26.04150390625</v>
      </c>
      <c r="I24" s="3">
        <v>132.967529296875</v>
      </c>
      <c r="J24" s="3">
        <v>132.967529296875</v>
      </c>
      <c r="K24" s="3">
        <v>132.967529296875</v>
      </c>
      <c r="L24" s="3">
        <v>132.967529296875</v>
      </c>
      <c r="M24" s="2">
        <v>30</v>
      </c>
      <c r="N24" s="17">
        <v>2.490234375</v>
      </c>
      <c r="O24" s="2">
        <v>100</v>
      </c>
      <c r="P24" s="17">
        <v>2.587890625</v>
      </c>
      <c r="Q24" s="2">
        <v>1</v>
      </c>
      <c r="R24" s="5" t="str">
        <f t="shared" si="0"/>
        <v>Countercurrent</v>
      </c>
      <c r="S24" s="6">
        <f t="shared" si="1"/>
        <v>4.1796022623738889</v>
      </c>
      <c r="T24" s="6">
        <f t="shared" si="2"/>
        <v>4.1799572176809336</v>
      </c>
      <c r="U24" s="7">
        <f t="shared" si="3"/>
        <v>47.017578125</v>
      </c>
      <c r="V24" s="7">
        <f t="shared" si="4"/>
        <v>989.34410080176258</v>
      </c>
      <c r="W24" s="7">
        <f t="shared" si="5"/>
        <v>23.238199869791668</v>
      </c>
      <c r="X24" s="7">
        <f t="shared" si="6"/>
        <v>997.49167293184064</v>
      </c>
      <c r="Y24" s="7">
        <f t="shared" si="7"/>
        <v>5.682373046875</v>
      </c>
      <c r="Z24" s="7">
        <f t="shared" si="8"/>
        <v>5.5849609375</v>
      </c>
      <c r="AA24" s="8">
        <f t="shared" si="9"/>
        <v>4.1061644808666906E-2</v>
      </c>
      <c r="AB24" s="8">
        <f t="shared" si="10"/>
        <v>4.3023322481597945E-2</v>
      </c>
      <c r="AC24" s="6">
        <f t="shared" si="11"/>
        <v>0.97521649679504108</v>
      </c>
      <c r="AD24" s="6">
        <f t="shared" si="12"/>
        <v>1.0043750655391828</v>
      </c>
      <c r="AE24" s="6">
        <f t="shared" si="20"/>
        <v>-2.9158568744141689E-2</v>
      </c>
      <c r="AF24" s="6">
        <f t="shared" si="21"/>
        <v>102.98995852100212</v>
      </c>
      <c r="AG24" s="6">
        <f t="shared" si="22"/>
        <v>23.874488403819917</v>
      </c>
      <c r="AH24" s="6">
        <f t="shared" si="23"/>
        <v>19.005524861878452</v>
      </c>
      <c r="AI24" s="6">
        <f t="shared" si="24"/>
        <v>21.440006632849183</v>
      </c>
      <c r="AJ24" s="6">
        <f t="shared" si="13"/>
        <v>1.0041095890410958</v>
      </c>
      <c r="AK24" s="6">
        <f t="shared" si="14"/>
        <v>23.752286043996769</v>
      </c>
      <c r="AL24" s="6">
        <f t="shared" si="15"/>
        <v>2.0528897618288839</v>
      </c>
      <c r="AM24" s="15">
        <f t="shared" si="16"/>
        <v>23.70361328125</v>
      </c>
      <c r="AN24" s="15">
        <f t="shared" si="17"/>
        <v>23.801025390625</v>
      </c>
      <c r="AO24" s="15">
        <f t="shared" si="25"/>
        <v>23.752286043996769</v>
      </c>
      <c r="AP24" s="16">
        <f t="shared" si="18"/>
        <v>4.1512207031250005E-5</v>
      </c>
      <c r="AQ24" s="16">
        <f t="shared" si="19"/>
        <v>4.3140136718750006E-5</v>
      </c>
    </row>
    <row r="25" spans="1:43" ht="12.75" customHeight="1" x14ac:dyDescent="0.2">
      <c r="A25" s="1"/>
      <c r="B25" s="2" t="s">
        <v>61</v>
      </c>
      <c r="C25" s="3">
        <v>49.81005859375</v>
      </c>
      <c r="D25" s="3">
        <v>46.985107421875</v>
      </c>
      <c r="E25" s="3">
        <v>44.127685546875</v>
      </c>
      <c r="F25" s="3">
        <v>20.489013671875</v>
      </c>
      <c r="G25" s="3">
        <v>23.216552734375</v>
      </c>
      <c r="H25" s="3">
        <v>26.009033203125</v>
      </c>
      <c r="I25" s="3">
        <v>132.967529296875</v>
      </c>
      <c r="J25" s="3">
        <v>132.967529296875</v>
      </c>
      <c r="K25" s="3">
        <v>132.967529296875</v>
      </c>
      <c r="L25" s="3">
        <v>132.967529296875</v>
      </c>
      <c r="M25" s="2">
        <v>30</v>
      </c>
      <c r="N25" s="17">
        <v>2.50244140625</v>
      </c>
      <c r="O25" s="2">
        <v>100</v>
      </c>
      <c r="P25" s="17">
        <v>2.587890625</v>
      </c>
      <c r="Q25" s="2">
        <v>1</v>
      </c>
      <c r="R25" s="5" t="str">
        <f t="shared" si="0"/>
        <v>Countercurrent</v>
      </c>
      <c r="S25" s="6">
        <f t="shared" si="1"/>
        <v>4.1795914791283098</v>
      </c>
      <c r="T25" s="6">
        <f t="shared" si="2"/>
        <v>4.1799572176809336</v>
      </c>
      <c r="U25" s="7">
        <f t="shared" si="3"/>
        <v>46.974283854166664</v>
      </c>
      <c r="V25" s="7">
        <f t="shared" si="4"/>
        <v>989.36280203053832</v>
      </c>
      <c r="W25" s="7">
        <f t="shared" si="5"/>
        <v>23.238199869791668</v>
      </c>
      <c r="X25" s="7">
        <f t="shared" si="6"/>
        <v>997.49167293184064</v>
      </c>
      <c r="Y25" s="7">
        <f t="shared" si="7"/>
        <v>5.682373046875</v>
      </c>
      <c r="Z25" s="7">
        <f t="shared" si="8"/>
        <v>5.52001953125</v>
      </c>
      <c r="AA25" s="8">
        <f t="shared" si="9"/>
        <v>4.1263707360079012E-2</v>
      </c>
      <c r="AB25" s="8">
        <f t="shared" si="10"/>
        <v>4.3023322481597945E-2</v>
      </c>
      <c r="AC25" s="6">
        <f t="shared" si="11"/>
        <v>0.98001296595184129</v>
      </c>
      <c r="AD25" s="6">
        <f t="shared" si="12"/>
        <v>0.9926962857073317</v>
      </c>
      <c r="AE25" s="6">
        <f t="shared" si="20"/>
        <v>-1.2683319755490419E-2</v>
      </c>
      <c r="AF25" s="6">
        <f t="shared" si="21"/>
        <v>101.29419917859674</v>
      </c>
      <c r="AG25" s="6">
        <f t="shared" si="22"/>
        <v>23.874488403819917</v>
      </c>
      <c r="AH25" s="6">
        <f t="shared" si="23"/>
        <v>18.826135105204873</v>
      </c>
      <c r="AI25" s="6">
        <f t="shared" si="24"/>
        <v>21.350311754512397</v>
      </c>
      <c r="AJ25" s="6">
        <f t="shared" si="13"/>
        <v>1.0068681318681318</v>
      </c>
      <c r="AK25" s="6">
        <f t="shared" si="14"/>
        <v>23.719756028419123</v>
      </c>
      <c r="AL25" s="6">
        <f t="shared" si="15"/>
        <v>2.0658158641633326</v>
      </c>
      <c r="AM25" s="15">
        <f t="shared" si="16"/>
        <v>23.638671875</v>
      </c>
      <c r="AN25" s="15">
        <f t="shared" si="17"/>
        <v>23.801025390625</v>
      </c>
      <c r="AO25" s="15">
        <f t="shared" si="25"/>
        <v>23.719756028419123</v>
      </c>
      <c r="AP25" s="16">
        <f t="shared" si="18"/>
        <v>4.1715698242187501E-5</v>
      </c>
      <c r="AQ25" s="16">
        <f t="shared" si="19"/>
        <v>4.3140136718750006E-5</v>
      </c>
    </row>
    <row r="26" spans="1:43" ht="12.75" customHeight="1" x14ac:dyDescent="0.2">
      <c r="A26" s="1"/>
      <c r="B26" s="2" t="s">
        <v>62</v>
      </c>
      <c r="C26" s="3">
        <v>49.81005859375</v>
      </c>
      <c r="D26" s="3">
        <v>47.050048828125</v>
      </c>
      <c r="E26" s="3">
        <v>44.16015625</v>
      </c>
      <c r="F26" s="3">
        <v>20.553955078125</v>
      </c>
      <c r="G26" s="3">
        <v>23.2490234375</v>
      </c>
      <c r="H26" s="3">
        <v>26.04150390625</v>
      </c>
      <c r="I26" s="3">
        <v>132.967529296875</v>
      </c>
      <c r="J26" s="3">
        <v>132.967529296875</v>
      </c>
      <c r="K26" s="3">
        <v>132.967529296875</v>
      </c>
      <c r="L26" s="3">
        <v>132.967529296875</v>
      </c>
      <c r="M26" s="2">
        <v>30</v>
      </c>
      <c r="N26" s="17">
        <v>2.52685546875</v>
      </c>
      <c r="O26" s="2">
        <v>100</v>
      </c>
      <c r="P26" s="17">
        <v>2.5634765625</v>
      </c>
      <c r="Q26" s="2">
        <v>1</v>
      </c>
      <c r="R26" s="5" t="str">
        <f t="shared" si="0"/>
        <v>Countercurrent</v>
      </c>
      <c r="S26" s="6">
        <f t="shared" si="1"/>
        <v>4.1795995636176091</v>
      </c>
      <c r="T26" s="6">
        <f t="shared" si="2"/>
        <v>4.1799397084112293</v>
      </c>
      <c r="U26" s="7">
        <f t="shared" si="3"/>
        <v>47.006754557291664</v>
      </c>
      <c r="V26" s="7">
        <f t="shared" si="4"/>
        <v>989.34877727118965</v>
      </c>
      <c r="W26" s="7">
        <f t="shared" si="5"/>
        <v>23.281494140625</v>
      </c>
      <c r="X26" s="7">
        <f t="shared" si="6"/>
        <v>997.4813064560351</v>
      </c>
      <c r="Y26" s="7">
        <f t="shared" si="7"/>
        <v>5.64990234375</v>
      </c>
      <c r="Z26" s="7">
        <f t="shared" si="8"/>
        <v>5.487548828125</v>
      </c>
      <c r="AA26" s="8">
        <f t="shared" si="9"/>
        <v>4.1665689472480526E-2</v>
      </c>
      <c r="AB26" s="8">
        <f t="shared" si="10"/>
        <v>4.2616999177198765E-2</v>
      </c>
      <c r="AC26" s="6">
        <f t="shared" si="11"/>
        <v>0.9839073146487799</v>
      </c>
      <c r="AD26" s="6">
        <f t="shared" si="12"/>
        <v>0.97753267110929343</v>
      </c>
      <c r="AE26" s="6">
        <f t="shared" si="20"/>
        <v>6.3746435394864687E-3</v>
      </c>
      <c r="AF26" s="6">
        <f t="shared" si="21"/>
        <v>99.352109345608227</v>
      </c>
      <c r="AG26" s="6">
        <f t="shared" si="22"/>
        <v>23.770491803278688</v>
      </c>
      <c r="AH26" s="6">
        <f t="shared" si="23"/>
        <v>18.756936736958934</v>
      </c>
      <c r="AI26" s="6">
        <f t="shared" si="24"/>
        <v>21.263714270118811</v>
      </c>
      <c r="AJ26" s="6">
        <f t="shared" si="13"/>
        <v>1.0068775790921596</v>
      </c>
      <c r="AK26" s="6">
        <f t="shared" si="14"/>
        <v>23.687285198351084</v>
      </c>
      <c r="AL26" s="6">
        <f t="shared" si="15"/>
        <v>2.0768680463164082</v>
      </c>
      <c r="AM26" s="15">
        <f t="shared" si="16"/>
        <v>23.606201171875</v>
      </c>
      <c r="AN26" s="15">
        <f t="shared" si="17"/>
        <v>23.7685546875</v>
      </c>
      <c r="AO26" s="15">
        <f t="shared" si="25"/>
        <v>23.687285198351084</v>
      </c>
      <c r="AP26" s="16">
        <f t="shared" si="18"/>
        <v>4.2122680664062502E-5</v>
      </c>
      <c r="AQ26" s="16">
        <f t="shared" si="19"/>
        <v>4.2733154296875006E-5</v>
      </c>
    </row>
    <row r="27" spans="1:43" ht="12.75" customHeight="1" x14ac:dyDescent="0.2">
      <c r="A27" s="1"/>
      <c r="B27" s="2" t="s">
        <v>63</v>
      </c>
      <c r="C27" s="3">
        <v>49.712646484375</v>
      </c>
      <c r="D27" s="3">
        <v>46.985107421875</v>
      </c>
      <c r="E27" s="3">
        <v>44.09521484375</v>
      </c>
      <c r="F27" s="3">
        <v>20.489013671875</v>
      </c>
      <c r="G27" s="3">
        <v>23.2490234375</v>
      </c>
      <c r="H27" s="3">
        <v>26.073974609375</v>
      </c>
      <c r="I27" s="3">
        <v>132.967529296875</v>
      </c>
      <c r="J27" s="3">
        <v>132.967529296875</v>
      </c>
      <c r="K27" s="3">
        <v>132.967529296875</v>
      </c>
      <c r="L27" s="3">
        <v>132.967529296875</v>
      </c>
      <c r="M27" s="2">
        <v>29</v>
      </c>
      <c r="N27" s="17">
        <v>2.45361328125</v>
      </c>
      <c r="O27" s="2">
        <v>100</v>
      </c>
      <c r="P27" s="17">
        <v>2.5146484375</v>
      </c>
      <c r="Q27" s="2">
        <v>1</v>
      </c>
      <c r="R27" s="5" t="str">
        <f t="shared" si="0"/>
        <v>Countercurrent</v>
      </c>
      <c r="S27" s="6">
        <f t="shared" si="1"/>
        <v>4.1795807273111327</v>
      </c>
      <c r="T27" s="6">
        <f t="shared" si="2"/>
        <v>4.1799440766568665</v>
      </c>
      <c r="U27" s="7">
        <f t="shared" si="3"/>
        <v>46.930989583333336</v>
      </c>
      <c r="V27" s="7">
        <f t="shared" si="4"/>
        <v>989.38149085825717</v>
      </c>
      <c r="W27" s="7">
        <f t="shared" si="5"/>
        <v>23.270670572916668</v>
      </c>
      <c r="X27" s="7">
        <f t="shared" si="6"/>
        <v>997.48389985415122</v>
      </c>
      <c r="Y27" s="7">
        <f t="shared" si="7"/>
        <v>5.617431640625</v>
      </c>
      <c r="Z27" s="7">
        <f t="shared" si="8"/>
        <v>5.5849609375</v>
      </c>
      <c r="AA27" s="8">
        <f t="shared" si="9"/>
        <v>4.0459326103212415E-2</v>
      </c>
      <c r="AB27" s="8">
        <f t="shared" si="10"/>
        <v>4.1805355503327465E-2</v>
      </c>
      <c r="AC27" s="6">
        <f t="shared" si="11"/>
        <v>0.94992465294413919</v>
      </c>
      <c r="AD27" s="6">
        <f t="shared" si="12"/>
        <v>0.97593868274753248</v>
      </c>
      <c r="AE27" s="6">
        <f t="shared" si="20"/>
        <v>-2.601402980339329E-2</v>
      </c>
      <c r="AF27" s="6">
        <f t="shared" si="21"/>
        <v>102.73853612734094</v>
      </c>
      <c r="AG27" s="6">
        <f t="shared" si="22"/>
        <v>23.763736263736263</v>
      </c>
      <c r="AH27" s="6">
        <f t="shared" si="23"/>
        <v>19.111111111111111</v>
      </c>
      <c r="AI27" s="6">
        <f t="shared" si="24"/>
        <v>21.437423687423689</v>
      </c>
      <c r="AJ27" s="6">
        <f t="shared" si="13"/>
        <v>1.0013755158184319</v>
      </c>
      <c r="AK27" s="6">
        <f t="shared" si="14"/>
        <v>23.622432803998041</v>
      </c>
      <c r="AL27" s="6">
        <f t="shared" si="15"/>
        <v>2.0106410309766374</v>
      </c>
      <c r="AM27" s="15">
        <f t="shared" si="16"/>
        <v>23.606201171875</v>
      </c>
      <c r="AN27" s="15">
        <f t="shared" si="17"/>
        <v>23.638671875</v>
      </c>
      <c r="AO27" s="15">
        <f t="shared" si="25"/>
        <v>23.622432803998041</v>
      </c>
      <c r="AP27" s="16">
        <f t="shared" si="18"/>
        <v>4.09017333984375E-5</v>
      </c>
      <c r="AQ27" s="16">
        <f t="shared" si="19"/>
        <v>4.1919189453125005E-5</v>
      </c>
    </row>
    <row r="28" spans="1:43" ht="12.75" customHeight="1" x14ac:dyDescent="0.2">
      <c r="A28" s="1"/>
      <c r="B28" s="2" t="s">
        <v>64</v>
      </c>
      <c r="C28" s="3">
        <v>49.777587890625</v>
      </c>
      <c r="D28" s="3">
        <v>47.050048828125</v>
      </c>
      <c r="E28" s="3">
        <v>44.192626953125</v>
      </c>
      <c r="F28" s="3">
        <v>20.489013671875</v>
      </c>
      <c r="G28" s="3">
        <v>23.2490234375</v>
      </c>
      <c r="H28" s="3">
        <v>26.04150390625</v>
      </c>
      <c r="I28" s="3">
        <v>132.967529296875</v>
      </c>
      <c r="J28" s="3">
        <v>132.967529296875</v>
      </c>
      <c r="K28" s="3">
        <v>132.967529296875</v>
      </c>
      <c r="L28" s="3">
        <v>132.967529296875</v>
      </c>
      <c r="M28" s="2">
        <v>29</v>
      </c>
      <c r="N28" s="17">
        <v>2.392578125</v>
      </c>
      <c r="O28" s="2">
        <v>100</v>
      </c>
      <c r="P28" s="17">
        <v>2.63671875</v>
      </c>
      <c r="Q28" s="2">
        <v>1</v>
      </c>
      <c r="R28" s="5" t="str">
        <f t="shared" si="0"/>
        <v>Countercurrent</v>
      </c>
      <c r="S28" s="6">
        <f t="shared" si="1"/>
        <v>4.1795995636176091</v>
      </c>
      <c r="T28" s="6">
        <f t="shared" si="2"/>
        <v>4.1799484509470677</v>
      </c>
      <c r="U28" s="7">
        <f t="shared" si="3"/>
        <v>47.006754557291664</v>
      </c>
      <c r="V28" s="7">
        <f t="shared" si="4"/>
        <v>989.34877727118965</v>
      </c>
      <c r="W28" s="7">
        <f t="shared" si="5"/>
        <v>23.259847005208332</v>
      </c>
      <c r="X28" s="7">
        <f t="shared" si="6"/>
        <v>997.48649206633797</v>
      </c>
      <c r="Y28" s="7">
        <f t="shared" si="7"/>
        <v>5.5849609375</v>
      </c>
      <c r="Z28" s="7">
        <f t="shared" si="8"/>
        <v>5.552490234375</v>
      </c>
      <c r="AA28" s="8">
        <f t="shared" si="9"/>
        <v>3.9451570708242428E-2</v>
      </c>
      <c r="AB28" s="8">
        <f t="shared" si="10"/>
        <v>4.3834855608383995E-2</v>
      </c>
      <c r="AC28" s="6">
        <f t="shared" si="11"/>
        <v>0.92091408161029664</v>
      </c>
      <c r="AD28" s="6">
        <f t="shared" si="12"/>
        <v>1.0173685534890864</v>
      </c>
      <c r="AE28" s="6">
        <f t="shared" si="20"/>
        <v>-9.6454471878789749E-2</v>
      </c>
      <c r="AF28" s="6">
        <f t="shared" si="21"/>
        <v>110.4737753287615</v>
      </c>
      <c r="AG28" s="6">
        <f t="shared" si="22"/>
        <v>23.52941176470588</v>
      </c>
      <c r="AH28" s="6">
        <f t="shared" si="23"/>
        <v>18.957871396895786</v>
      </c>
      <c r="AI28" s="6">
        <f t="shared" si="24"/>
        <v>21.243641580800833</v>
      </c>
      <c r="AJ28" s="6">
        <f t="shared" si="13"/>
        <v>1.0013698630136987</v>
      </c>
      <c r="AK28" s="6">
        <f t="shared" si="14"/>
        <v>23.719844928647145</v>
      </c>
      <c r="AL28" s="6">
        <f t="shared" si="15"/>
        <v>1.9412312440923294</v>
      </c>
      <c r="AM28" s="15">
        <f t="shared" si="16"/>
        <v>23.70361328125</v>
      </c>
      <c r="AN28" s="15">
        <f t="shared" si="17"/>
        <v>23.736083984375</v>
      </c>
      <c r="AO28" s="15">
        <f t="shared" si="25"/>
        <v>23.719844928647145</v>
      </c>
      <c r="AP28" s="16">
        <f t="shared" si="18"/>
        <v>3.9884277343750003E-5</v>
      </c>
      <c r="AQ28" s="16">
        <f t="shared" si="19"/>
        <v>4.39541015625E-5</v>
      </c>
    </row>
    <row r="29" spans="1:43" ht="12.75" customHeight="1" x14ac:dyDescent="0.2">
      <c r="A29" s="1"/>
      <c r="B29" s="2" t="s">
        <v>65</v>
      </c>
      <c r="C29" s="3">
        <v>49.582763671875</v>
      </c>
      <c r="D29" s="3">
        <v>46.82275390625</v>
      </c>
      <c r="E29" s="3">
        <v>43.96533203125</v>
      </c>
      <c r="F29" s="3">
        <v>20.489013671875</v>
      </c>
      <c r="G29" s="3">
        <v>23.18408203125</v>
      </c>
      <c r="H29" s="3">
        <v>26.04150390625</v>
      </c>
      <c r="I29" s="3">
        <v>132.967529296875</v>
      </c>
      <c r="J29" s="3">
        <v>132.967529296875</v>
      </c>
      <c r="K29" s="3">
        <v>132.967529296875</v>
      </c>
      <c r="L29" s="3">
        <v>132.967529296875</v>
      </c>
      <c r="M29" s="2">
        <v>30</v>
      </c>
      <c r="N29" s="17">
        <v>2.5390625</v>
      </c>
      <c r="O29" s="2">
        <v>100</v>
      </c>
      <c r="P29" s="17">
        <v>2.5634765625</v>
      </c>
      <c r="Q29" s="2">
        <v>1</v>
      </c>
      <c r="R29" s="5" t="str">
        <f t="shared" si="0"/>
        <v>Countercurrent</v>
      </c>
      <c r="S29" s="6">
        <f t="shared" si="1"/>
        <v>4.1795460012965613</v>
      </c>
      <c r="T29" s="6">
        <f t="shared" si="2"/>
        <v>4.1799572176809336</v>
      </c>
      <c r="U29" s="7">
        <f t="shared" si="3"/>
        <v>46.790283203125</v>
      </c>
      <c r="V29" s="7">
        <f t="shared" si="4"/>
        <v>989.44214382237317</v>
      </c>
      <c r="W29" s="7">
        <f t="shared" si="5"/>
        <v>23.238199869791668</v>
      </c>
      <c r="X29" s="7">
        <f t="shared" si="6"/>
        <v>997.49167293184064</v>
      </c>
      <c r="Y29" s="7">
        <f t="shared" si="7"/>
        <v>5.617431640625</v>
      </c>
      <c r="Z29" s="7">
        <f t="shared" si="8"/>
        <v>5.552490234375</v>
      </c>
      <c r="AA29" s="8">
        <f t="shared" si="9"/>
        <v>4.1870924054983244E-2</v>
      </c>
      <c r="AB29" s="8">
        <f t="shared" si="10"/>
        <v>4.2617442080828148E-2</v>
      </c>
      <c r="AC29" s="6">
        <f t="shared" si="11"/>
        <v>0.98305870038685983</v>
      </c>
      <c r="AD29" s="6">
        <f t="shared" si="12"/>
        <v>0.98911552774001887</v>
      </c>
      <c r="AE29" s="6">
        <f t="shared" si="20"/>
        <v>-6.0568273531590444E-3</v>
      </c>
      <c r="AF29" s="6">
        <f t="shared" si="21"/>
        <v>100.61612061932574</v>
      </c>
      <c r="AG29" s="6">
        <f t="shared" si="22"/>
        <v>23.862068965517242</v>
      </c>
      <c r="AH29" s="6">
        <f t="shared" si="23"/>
        <v>19.084821428571427</v>
      </c>
      <c r="AI29" s="6">
        <f t="shared" si="24"/>
        <v>21.473445197044335</v>
      </c>
      <c r="AJ29" s="6">
        <f t="shared" si="13"/>
        <v>1.0027662517289073</v>
      </c>
      <c r="AK29" s="6">
        <f t="shared" si="14"/>
        <v>23.508774112813384</v>
      </c>
      <c r="AL29" s="6">
        <f t="shared" si="15"/>
        <v>2.0908336089099744</v>
      </c>
      <c r="AM29" s="15">
        <f t="shared" si="16"/>
        <v>23.476318359375</v>
      </c>
      <c r="AN29" s="15">
        <f t="shared" si="17"/>
        <v>23.541259765625</v>
      </c>
      <c r="AO29" s="15">
        <f t="shared" si="25"/>
        <v>23.508774112813384</v>
      </c>
      <c r="AP29" s="16">
        <f t="shared" si="18"/>
        <v>4.2326171875000005E-5</v>
      </c>
      <c r="AQ29" s="16">
        <f t="shared" si="19"/>
        <v>4.2733154296875006E-5</v>
      </c>
    </row>
    <row r="30" spans="1:43" ht="12.75" customHeight="1" x14ac:dyDescent="0.2">
      <c r="A30" s="1"/>
      <c r="B30" s="2" t="s">
        <v>66</v>
      </c>
      <c r="C30" s="3">
        <v>49.647705078125</v>
      </c>
      <c r="D30" s="3">
        <v>46.95263671875</v>
      </c>
      <c r="E30" s="3">
        <v>44.062744140625</v>
      </c>
      <c r="F30" s="3">
        <v>20.489013671875</v>
      </c>
      <c r="G30" s="3">
        <v>23.2490234375</v>
      </c>
      <c r="H30" s="3">
        <v>26.04150390625</v>
      </c>
      <c r="I30" s="3">
        <v>132.967529296875</v>
      </c>
      <c r="J30" s="3">
        <v>132.967529296875</v>
      </c>
      <c r="K30" s="3">
        <v>132.967529296875</v>
      </c>
      <c r="L30" s="3">
        <v>132.967529296875</v>
      </c>
      <c r="M30" s="2">
        <v>30</v>
      </c>
      <c r="N30" s="17">
        <v>2.490234375</v>
      </c>
      <c r="O30" s="2">
        <v>100</v>
      </c>
      <c r="P30" s="17">
        <v>2.63671875</v>
      </c>
      <c r="Q30" s="2">
        <v>1</v>
      </c>
      <c r="R30" s="5" t="str">
        <f t="shared" si="0"/>
        <v>Countercurrent</v>
      </c>
      <c r="S30" s="6">
        <f t="shared" si="1"/>
        <v>4.1795700069503479</v>
      </c>
      <c r="T30" s="6">
        <f t="shared" si="2"/>
        <v>4.1799484509470677</v>
      </c>
      <c r="U30" s="7">
        <f t="shared" si="3"/>
        <v>46.8876953125</v>
      </c>
      <c r="V30" s="7">
        <f t="shared" si="4"/>
        <v>989.40016727821398</v>
      </c>
      <c r="W30" s="7">
        <f t="shared" si="5"/>
        <v>23.259847005208332</v>
      </c>
      <c r="X30" s="7">
        <f t="shared" si="6"/>
        <v>997.48649206633797</v>
      </c>
      <c r="Y30" s="7">
        <f t="shared" si="7"/>
        <v>5.5849609375</v>
      </c>
      <c r="Z30" s="7">
        <f t="shared" si="8"/>
        <v>5.552490234375</v>
      </c>
      <c r="AA30" s="8">
        <f t="shared" si="9"/>
        <v>4.1063971786449306E-2</v>
      </c>
      <c r="AB30" s="8">
        <f t="shared" si="10"/>
        <v>4.3834855608383995E-2</v>
      </c>
      <c r="AC30" s="6">
        <f t="shared" si="11"/>
        <v>0.95854542067185189</v>
      </c>
      <c r="AD30" s="6">
        <f t="shared" si="12"/>
        <v>1.0173685534890864</v>
      </c>
      <c r="AE30" s="6">
        <f t="shared" si="20"/>
        <v>-5.8823132817234502E-2</v>
      </c>
      <c r="AF30" s="6">
        <f t="shared" si="21"/>
        <v>106.13670792730979</v>
      </c>
      <c r="AG30" s="6">
        <f t="shared" si="22"/>
        <v>23.658872077028885</v>
      </c>
      <c r="AH30" s="6">
        <f t="shared" si="23"/>
        <v>19.042316258351892</v>
      </c>
      <c r="AI30" s="6">
        <f t="shared" si="24"/>
        <v>21.350594167690389</v>
      </c>
      <c r="AJ30" s="6">
        <f t="shared" si="13"/>
        <v>1.0013774104683195</v>
      </c>
      <c r="AK30" s="6">
        <f t="shared" si="14"/>
        <v>23.589962095753979</v>
      </c>
      <c r="AL30" s="6">
        <f t="shared" si="15"/>
        <v>2.0316807139855113</v>
      </c>
      <c r="AM30" s="15">
        <f t="shared" si="16"/>
        <v>23.57373046875</v>
      </c>
      <c r="AN30" s="15">
        <f t="shared" si="17"/>
        <v>23.606201171875</v>
      </c>
      <c r="AO30" s="15">
        <f t="shared" si="25"/>
        <v>23.589962095753979</v>
      </c>
      <c r="AP30" s="16">
        <f t="shared" si="18"/>
        <v>4.1512207031250005E-5</v>
      </c>
      <c r="AQ30" s="16">
        <f t="shared" si="19"/>
        <v>4.39541015625E-5</v>
      </c>
    </row>
    <row r="31" spans="1:43" ht="12.75" customHeight="1" x14ac:dyDescent="0.2">
      <c r="A31" s="1"/>
      <c r="B31" s="2" t="s">
        <v>67</v>
      </c>
      <c r="C31" s="3">
        <v>49.712646484375</v>
      </c>
      <c r="D31" s="3">
        <v>46.95263671875</v>
      </c>
      <c r="E31" s="3">
        <v>44.062744140625</v>
      </c>
      <c r="F31" s="3">
        <v>20.489013671875</v>
      </c>
      <c r="G31" s="3">
        <v>23.281494140625</v>
      </c>
      <c r="H31" s="3">
        <v>26.073974609375</v>
      </c>
      <c r="I31" s="3">
        <v>132.967529296875</v>
      </c>
      <c r="J31" s="3">
        <v>132.967529296875</v>
      </c>
      <c r="K31" s="3">
        <v>132.967529296875</v>
      </c>
      <c r="L31" s="3">
        <v>132.967529296875</v>
      </c>
      <c r="M31" s="2">
        <v>29</v>
      </c>
      <c r="N31" s="17">
        <v>2.392578125</v>
      </c>
      <c r="O31" s="2">
        <v>100</v>
      </c>
      <c r="P31" s="17">
        <v>2.60009765625</v>
      </c>
      <c r="Q31" s="2">
        <v>1</v>
      </c>
      <c r="R31" s="5" t="str">
        <f t="shared" si="0"/>
        <v>Countercurrent</v>
      </c>
      <c r="S31" s="6">
        <f t="shared" si="1"/>
        <v>4.179575363196939</v>
      </c>
      <c r="T31" s="6">
        <f t="shared" si="2"/>
        <v>4.1799397084112293</v>
      </c>
      <c r="U31" s="7">
        <f t="shared" si="3"/>
        <v>46.909342447916664</v>
      </c>
      <c r="V31" s="7">
        <f t="shared" si="4"/>
        <v>989.39083061962572</v>
      </c>
      <c r="W31" s="7">
        <f t="shared" si="5"/>
        <v>23.281494140625</v>
      </c>
      <c r="X31" s="7">
        <f t="shared" si="6"/>
        <v>997.4813064560351</v>
      </c>
      <c r="Y31" s="7">
        <f t="shared" si="7"/>
        <v>5.64990234375</v>
      </c>
      <c r="Z31" s="7">
        <f t="shared" si="8"/>
        <v>5.5849609375</v>
      </c>
      <c r="AA31" s="8">
        <f t="shared" si="9"/>
        <v>3.945324764026828E-2</v>
      </c>
      <c r="AB31" s="8">
        <f t="shared" si="10"/>
        <v>4.3225813451158751E-2</v>
      </c>
      <c r="AC31" s="6">
        <f t="shared" si="11"/>
        <v>0.93165659006694423</v>
      </c>
      <c r="AD31" s="6">
        <f t="shared" si="12"/>
        <v>1.0090979695339555</v>
      </c>
      <c r="AE31" s="6">
        <f t="shared" si="20"/>
        <v>-7.744137946701124E-2</v>
      </c>
      <c r="AF31" s="6">
        <f t="shared" si="21"/>
        <v>108.31222365544011</v>
      </c>
      <c r="AG31" s="6">
        <f t="shared" si="22"/>
        <v>23.901098901098901</v>
      </c>
      <c r="AH31" s="6">
        <f t="shared" si="23"/>
        <v>19.111111111111111</v>
      </c>
      <c r="AI31" s="6">
        <f t="shared" si="24"/>
        <v>21.506105006105006</v>
      </c>
      <c r="AJ31" s="6">
        <f t="shared" si="13"/>
        <v>1.002754820936639</v>
      </c>
      <c r="AK31" s="6">
        <f t="shared" si="14"/>
        <v>23.606186283878976</v>
      </c>
      <c r="AL31" s="6">
        <f t="shared" si="15"/>
        <v>1.9733314370716177</v>
      </c>
      <c r="AM31" s="15">
        <f t="shared" si="16"/>
        <v>23.57373046875</v>
      </c>
      <c r="AN31" s="15">
        <f t="shared" si="17"/>
        <v>23.638671875</v>
      </c>
      <c r="AO31" s="15">
        <f t="shared" si="25"/>
        <v>23.606186283878976</v>
      </c>
      <c r="AP31" s="16">
        <f t="shared" si="18"/>
        <v>3.9884277343750003E-5</v>
      </c>
      <c r="AQ31" s="16">
        <f t="shared" si="19"/>
        <v>4.3343627929687503E-5</v>
      </c>
    </row>
    <row r="32" spans="1:43" ht="12.75" customHeight="1" x14ac:dyDescent="0.2">
      <c r="A32" s="1"/>
      <c r="B32" s="2" t="s">
        <v>68</v>
      </c>
      <c r="C32" s="3">
        <v>49.7451171875</v>
      </c>
      <c r="D32" s="3">
        <v>46.95263671875</v>
      </c>
      <c r="E32" s="3">
        <v>44.062744140625</v>
      </c>
      <c r="F32" s="3">
        <v>20.521484375</v>
      </c>
      <c r="G32" s="3">
        <v>23.2490234375</v>
      </c>
      <c r="H32" s="3">
        <v>26.04150390625</v>
      </c>
      <c r="I32" s="3">
        <v>132.967529296875</v>
      </c>
      <c r="J32" s="3">
        <v>132.967529296875</v>
      </c>
      <c r="K32" s="3">
        <v>132.967529296875</v>
      </c>
      <c r="L32" s="3">
        <v>132.967529296875</v>
      </c>
      <c r="M32" s="2">
        <v>30</v>
      </c>
      <c r="N32" s="17">
        <v>2.55126953125</v>
      </c>
      <c r="O32" s="2">
        <v>100</v>
      </c>
      <c r="P32" s="17">
        <v>2.50244140625</v>
      </c>
      <c r="Q32" s="2">
        <v>1</v>
      </c>
      <c r="R32" s="5" t="str">
        <f t="shared" si="0"/>
        <v>Countercurrent</v>
      </c>
      <c r="S32" s="6">
        <f t="shared" si="1"/>
        <v>4.179578044270805</v>
      </c>
      <c r="T32" s="6">
        <f t="shared" si="2"/>
        <v>4.1799440766568665</v>
      </c>
      <c r="U32" s="7">
        <f t="shared" si="3"/>
        <v>46.920166015625</v>
      </c>
      <c r="V32" s="7">
        <f t="shared" si="4"/>
        <v>989.38616112673651</v>
      </c>
      <c r="W32" s="7">
        <f t="shared" si="5"/>
        <v>23.270670572916668</v>
      </c>
      <c r="X32" s="7">
        <f t="shared" si="6"/>
        <v>997.48389985415122</v>
      </c>
      <c r="Y32" s="7">
        <f t="shared" si="7"/>
        <v>5.682373046875</v>
      </c>
      <c r="Z32" s="7">
        <f t="shared" si="8"/>
        <v>5.52001953125</v>
      </c>
      <c r="AA32" s="8">
        <f t="shared" si="9"/>
        <v>4.20698461253841E-2</v>
      </c>
      <c r="AB32" s="8">
        <f t="shared" si="10"/>
        <v>4.1602416884379274E-2</v>
      </c>
      <c r="AC32" s="6">
        <f t="shared" si="11"/>
        <v>0.99915554829890518</v>
      </c>
      <c r="AD32" s="6">
        <f t="shared" si="12"/>
        <v>0.95990808009007422</v>
      </c>
      <c r="AE32" s="6">
        <f t="shared" si="20"/>
        <v>3.924746820883096E-2</v>
      </c>
      <c r="AF32" s="6">
        <f t="shared" si="21"/>
        <v>96.071936118890491</v>
      </c>
      <c r="AG32" s="6">
        <f t="shared" si="22"/>
        <v>23.972602739726025</v>
      </c>
      <c r="AH32" s="6">
        <f t="shared" si="23"/>
        <v>18.888888888888889</v>
      </c>
      <c r="AI32" s="6">
        <f t="shared" si="24"/>
        <v>21.430745814307457</v>
      </c>
      <c r="AJ32" s="6">
        <f t="shared" si="13"/>
        <v>1.0068965517241379</v>
      </c>
      <c r="AK32" s="6">
        <f t="shared" si="14"/>
        <v>23.622343537167708</v>
      </c>
      <c r="AL32" s="6">
        <f t="shared" si="15"/>
        <v>2.1148527171464182</v>
      </c>
      <c r="AM32" s="15">
        <f t="shared" si="16"/>
        <v>23.541259765625</v>
      </c>
      <c r="AN32" s="15">
        <f t="shared" si="17"/>
        <v>23.70361328125</v>
      </c>
      <c r="AO32" s="15">
        <f t="shared" si="25"/>
        <v>23.622343537167708</v>
      </c>
      <c r="AP32" s="16">
        <f t="shared" si="18"/>
        <v>4.2529663085937502E-5</v>
      </c>
      <c r="AQ32" s="16">
        <f t="shared" si="19"/>
        <v>4.1715698242187501E-5</v>
      </c>
    </row>
    <row r="33" spans="1:43" ht="12.75" customHeight="1" x14ac:dyDescent="0.2">
      <c r="A33" s="1"/>
      <c r="B33" s="2" t="s">
        <v>79</v>
      </c>
      <c r="C33" s="7">
        <f t="shared" ref="C33:Z33" si="26">AVERAGE(C2:C32)</f>
        <v>49.875</v>
      </c>
      <c r="D33" s="7">
        <f t="shared" si="26"/>
        <v>47.109753024193552</v>
      </c>
      <c r="E33" s="7">
        <f t="shared" si="26"/>
        <v>44.202053931451616</v>
      </c>
      <c r="F33" s="7">
        <f t="shared" si="26"/>
        <v>20.435594128024192</v>
      </c>
      <c r="G33" s="7">
        <f t="shared" si="26"/>
        <v>23.207125756048388</v>
      </c>
      <c r="H33" s="7">
        <f t="shared" si="26"/>
        <v>26.042551348286292</v>
      </c>
      <c r="I33" s="7">
        <f t="shared" si="26"/>
        <v>132.967529296875</v>
      </c>
      <c r="J33" s="7">
        <f t="shared" si="26"/>
        <v>132.967529296875</v>
      </c>
      <c r="K33" s="7">
        <f t="shared" si="26"/>
        <v>132.967529296875</v>
      </c>
      <c r="L33" s="7">
        <f t="shared" si="26"/>
        <v>132.967529296875</v>
      </c>
      <c r="M33" s="30">
        <f t="shared" si="26"/>
        <v>29.774193548387096</v>
      </c>
      <c r="N33" s="8">
        <f t="shared" si="26"/>
        <v>2.4961410030241935</v>
      </c>
      <c r="O33" s="30">
        <f t="shared" si="26"/>
        <v>100</v>
      </c>
      <c r="P33" s="8">
        <f t="shared" si="26"/>
        <v>2.5658392137096775</v>
      </c>
      <c r="Q33" s="8">
        <f t="shared" si="26"/>
        <v>1</v>
      </c>
      <c r="R33" s="5" t="str">
        <f t="shared" si="0"/>
        <v>Countercurrent</v>
      </c>
      <c r="S33" s="8">
        <f t="shared" si="26"/>
        <v>4.1796136437355678</v>
      </c>
      <c r="T33" s="8">
        <f t="shared" si="26"/>
        <v>4.1799612161534254</v>
      </c>
      <c r="U33" s="7">
        <f t="shared" si="26"/>
        <v>47.062268985215063</v>
      </c>
      <c r="V33" s="7">
        <f t="shared" si="26"/>
        <v>989.32469745506637</v>
      </c>
      <c r="W33" s="7">
        <f t="shared" si="26"/>
        <v>23.228423744119624</v>
      </c>
      <c r="X33" s="7">
        <f t="shared" si="26"/>
        <v>997.49400498211196</v>
      </c>
      <c r="Y33" s="7">
        <f t="shared" si="26"/>
        <v>5.672946068548387</v>
      </c>
      <c r="Z33" s="7">
        <f t="shared" si="26"/>
        <v>5.606957220262097</v>
      </c>
      <c r="AA33" s="8">
        <f>AVERAGE(AA2:AA32)</f>
        <v>4.1158216170466042E-2</v>
      </c>
      <c r="AB33" s="8">
        <f t="shared" ref="AB33:AQ33" si="27">AVERAGE(AB2:AB32)</f>
        <v>4.2656820601046017E-2</v>
      </c>
      <c r="AC33" s="8">
        <f t="shared" si="27"/>
        <v>0.97594456845744004</v>
      </c>
      <c r="AD33" s="8">
        <f t="shared" si="27"/>
        <v>0.99971008341650258</v>
      </c>
      <c r="AE33" s="8">
        <f t="shared" si="27"/>
        <v>-2.3765514959062366E-2</v>
      </c>
      <c r="AF33" s="8">
        <f t="shared" si="27"/>
        <v>102.52056416867272</v>
      </c>
      <c r="AG33" s="6">
        <f t="shared" si="22"/>
        <v>23.803454489517854</v>
      </c>
      <c r="AH33" s="6">
        <f t="shared" si="23"/>
        <v>19.045755354728534</v>
      </c>
      <c r="AI33" s="8">
        <f t="shared" si="27"/>
        <v>21.42424655337577</v>
      </c>
      <c r="AJ33" s="8">
        <f t="shared" si="27"/>
        <v>1.0027768101896615</v>
      </c>
      <c r="AK33" s="8">
        <f t="shared" si="27"/>
        <v>22.262825264689884</v>
      </c>
      <c r="AL33" s="8">
        <f t="shared" si="27"/>
        <v>2.0500391804978952</v>
      </c>
      <c r="AM33" s="31">
        <f t="shared" si="27"/>
        <v>23.76645980342742</v>
      </c>
      <c r="AN33" s="31">
        <f t="shared" si="27"/>
        <v>23.832448651713708</v>
      </c>
      <c r="AO33" s="31">
        <f t="shared" si="27"/>
        <v>23.801534942109235</v>
      </c>
      <c r="AP33" s="21">
        <f t="shared" si="27"/>
        <v>4.1610670520413305E-5</v>
      </c>
      <c r="AQ33" s="21">
        <f t="shared" si="27"/>
        <v>4.2772539692540329E-5</v>
      </c>
    </row>
    <row r="34" spans="1:43" ht="12.75" customHeight="1" x14ac:dyDescent="0.2">
      <c r="A34" s="1"/>
      <c r="B34" s="2"/>
      <c r="N34" s="3"/>
      <c r="P34" s="4"/>
      <c r="Q34" s="2"/>
      <c r="R34" s="5"/>
      <c r="S34" s="6" t="str">
        <f t="shared" si="1"/>
        <v/>
      </c>
      <c r="T34" s="6" t="str">
        <f t="shared" si="2"/>
        <v/>
      </c>
      <c r="U34" s="7" t="str">
        <f t="shared" si="3"/>
        <v/>
      </c>
      <c r="V34" s="7" t="str">
        <f t="shared" si="4"/>
        <v/>
      </c>
      <c r="W34" s="7" t="str">
        <f t="shared" si="5"/>
        <v/>
      </c>
      <c r="X34" s="7" t="str">
        <f t="shared" si="6"/>
        <v/>
      </c>
      <c r="AA34" s="8" t="str">
        <f t="shared" si="9"/>
        <v/>
      </c>
      <c r="AB34" s="8" t="str">
        <f t="shared" si="10"/>
        <v/>
      </c>
      <c r="AC34" s="9" t="str">
        <f>IF(SUM($A$1:$A$1000)=0,IF(ROW($A34)=6,"Hidden",""),IF(ISNUMBER(AA34),AA34*S34*ABS('#5a. Bar Graph'!C6)*1000,""))</f>
        <v/>
      </c>
      <c r="AD34" s="9" t="str">
        <f>IF(SUM($A$1:$A$1000)=0,IF(ROW($A34)=6,"Hidden",""),IF(ISNUMBER(AB34),AB34*T34*#REF!*1000,""))</f>
        <v/>
      </c>
      <c r="AE34" s="9" t="str">
        <f t="shared" ref="AE34:AE37" si="28">IF(SUM($A$1:$A$1000)=0,IF(ROW($A34)=6,"Hidden",""),IF(ISNUMBER(AC34),AC34-AD34,""))</f>
        <v/>
      </c>
      <c r="AF34" s="9" t="str">
        <f t="shared" ref="AF34:AF37" si="29">IF(SUM($A$1:$A$1000)=0,IF(ROW($A34)=6,"Hidden",""),IF(ISNUMBER(AC34),IF(AC34=0,0,AD34*100/AC34),""))</f>
        <v/>
      </c>
      <c r="AG34" s="9" t="str">
        <f>IF(SUM($A$1:$A$1000)=0,IF(ROW($A34)=6,"Hidden",""),IF(ISNUMBER(C34),IF(R34="cocurrent",IF(D34=E34,0,100*(E34-C34)/(E34-F34)),IF(C34=F34,0,100*(C34-E34)/(C34-F34))),""))</f>
        <v/>
      </c>
      <c r="AH34" s="9" t="str">
        <f>IF(SUM($A$1:$A$1000)=0,IF(ROW($A34)=6,"Hidden",""),IF(ISNUMBER(C34),IF(R34="cocurrent",IF(C34=H34,0,100*(H34-F34)/(E34-F34)),IF(C34=F34,0,100*(H34-F34)/(C34-F34))),""))</f>
        <v/>
      </c>
      <c r="AI34" s="9" t="str">
        <f t="shared" ref="AI34:AI37" si="30">IF(SUM($A$1:$A$1000)=0,IF(ROW($A34)=6,"Hidden",""),IF(ISNUMBER(AG34),(AG34+AH34)/2,""))</f>
        <v/>
      </c>
      <c r="AJ34" s="10">
        <f t="shared" si="13"/>
        <v>0</v>
      </c>
      <c r="AK34" s="11" t="str">
        <f t="shared" si="14"/>
        <v/>
      </c>
      <c r="AL34" s="12" t="str">
        <f>IF(ISNUMBER(AK34),IF(AK34=0,0,(AA34*S34*'#5a. Bar Graph'!C6*1000)/(PI()*0.66*AK34*((0.0083+0.0095)/2))),"")</f>
        <v/>
      </c>
    </row>
    <row r="35" spans="1:43" ht="12.75" customHeight="1" x14ac:dyDescent="0.2">
      <c r="A35" s="1"/>
      <c r="B35" s="2"/>
      <c r="N35" s="3"/>
      <c r="P35" s="4"/>
      <c r="Q35" s="2"/>
      <c r="R35" s="5"/>
      <c r="S35" s="6" t="str">
        <f t="shared" si="1"/>
        <v/>
      </c>
      <c r="T35" s="6" t="str">
        <f t="shared" si="2"/>
        <v/>
      </c>
      <c r="U35" s="7" t="str">
        <f t="shared" si="3"/>
        <v/>
      </c>
      <c r="V35" s="7" t="str">
        <f t="shared" si="4"/>
        <v/>
      </c>
      <c r="W35" s="7" t="str">
        <f t="shared" si="5"/>
        <v/>
      </c>
      <c r="X35" s="7" t="str">
        <f t="shared" si="6"/>
        <v/>
      </c>
      <c r="Y35" s="7" t="str">
        <f t="shared" si="7"/>
        <v/>
      </c>
      <c r="Z35" s="7" t="str">
        <f t="shared" si="8"/>
        <v/>
      </c>
      <c r="AA35" s="8" t="str">
        <f t="shared" si="9"/>
        <v/>
      </c>
      <c r="AB35" s="8" t="str">
        <f t="shared" si="10"/>
        <v/>
      </c>
      <c r="AC35" s="9" t="str">
        <f>IF(SUM($A$1:$A$1000)=0,IF(ROW($A35)=6,"Hidden",""),IF(ISNUMBER(AA35),AA35*S35*ABS(Y35)*1000,""))</f>
        <v/>
      </c>
      <c r="AD35" s="9" t="str">
        <f>IF(SUM($A$1:$A$1000)=0,IF(ROW($A35)=6,"Hidden",""),IF(ISNUMBER(AB35),AB35*T35*Z35*1000,""))</f>
        <v/>
      </c>
      <c r="AE35" s="9" t="str">
        <f t="shared" si="28"/>
        <v/>
      </c>
      <c r="AF35" s="9" t="str">
        <f t="shared" si="29"/>
        <v/>
      </c>
      <c r="AG35" s="9" t="str">
        <f>IF(SUM($A$1:$A$1000)=0,IF(ROW($A35)=6,"Hidden",""),IF(ISNUMBER(C35),IF(R35="cocurrent",IF(D35=E35,0,100*(E35-C35)/(E35-F35)),IF(C35=F35,0,100*(C35-E35)/(C35-F35))),""))</f>
        <v/>
      </c>
      <c r="AH35" s="9" t="str">
        <f>IF(SUM($A$1:$A$1000)=0,IF(ROW($A35)=6,"Hidden",""),IF(ISNUMBER(C35),IF(R35="cocurrent",IF(C35=H35,0,100*(H35-F35)/(E35-F35)),IF(C35=F35,0,100*(H35-F35)/(C35-F35))),""))</f>
        <v/>
      </c>
      <c r="AI35" s="9" t="str">
        <f t="shared" si="30"/>
        <v/>
      </c>
      <c r="AJ35" s="10">
        <f t="shared" si="13"/>
        <v>0</v>
      </c>
      <c r="AK35" s="11" t="str">
        <f t="shared" si="14"/>
        <v/>
      </c>
      <c r="AL35" s="12" t="str">
        <f>IF(ISNUMBER(AK35),IF(AK35=0,0,(AA35*S35*Y35*1000)/(PI()*0.66*AK35*((0.0083+0.0095)/2))),"")</f>
        <v/>
      </c>
    </row>
    <row r="36" spans="1:43" ht="12.75" customHeight="1" x14ac:dyDescent="0.2">
      <c r="A36" s="1"/>
      <c r="B36" s="2"/>
      <c r="N36" s="3"/>
      <c r="P36" s="4"/>
      <c r="Q36" s="2"/>
      <c r="R36" s="5"/>
      <c r="S36" s="6" t="str">
        <f t="shared" si="1"/>
        <v/>
      </c>
      <c r="T36" s="6" t="str">
        <f t="shared" si="2"/>
        <v/>
      </c>
      <c r="U36" s="7" t="str">
        <f t="shared" si="3"/>
        <v/>
      </c>
      <c r="V36" s="7" t="str">
        <f t="shared" si="4"/>
        <v/>
      </c>
      <c r="W36" s="7" t="str">
        <f t="shared" si="5"/>
        <v/>
      </c>
      <c r="X36" s="7" t="str">
        <f t="shared" si="6"/>
        <v/>
      </c>
      <c r="Y36" s="7" t="str">
        <f t="shared" si="7"/>
        <v/>
      </c>
      <c r="Z36" s="7" t="str">
        <f t="shared" si="8"/>
        <v/>
      </c>
      <c r="AA36" s="8" t="str">
        <f t="shared" si="9"/>
        <v/>
      </c>
      <c r="AB36" s="8" t="str">
        <f t="shared" si="10"/>
        <v/>
      </c>
      <c r="AC36" s="9" t="str">
        <f>IF(SUM($A$1:$A$1000)=0,IF(ROW($A36)=6,"Hidden",""),IF(ISNUMBER(AA36),AA36*S36*ABS(Y36)*1000,""))</f>
        <v/>
      </c>
      <c r="AD36" s="9" t="str">
        <f>IF(SUM($A$1:$A$1000)=0,IF(ROW($A36)=6,"Hidden",""),IF(ISNUMBER(AB36),AB36*T36*Z36*1000,""))</f>
        <v/>
      </c>
      <c r="AE36" s="9" t="str">
        <f t="shared" si="28"/>
        <v/>
      </c>
      <c r="AF36" s="9" t="str">
        <f t="shared" si="29"/>
        <v/>
      </c>
      <c r="AG36" s="9" t="str">
        <f>IF(SUM($A$1:$A$1000)=0,IF(ROW($A36)=6,"Hidden",""),IF(ISNUMBER(C36),IF(R36="cocurrent",IF(D36=E36,0,100*(E36-C36)/(E36-F36)),IF(C36=F36,0,100*(C36-E36)/(C36-F36))),""))</f>
        <v/>
      </c>
      <c r="AH36" s="9" t="str">
        <f>IF(SUM($A$1:$A$1000)=0,IF(ROW($A36)=6,"Hidden",""),IF(ISNUMBER(C36),IF(R36="cocurrent",IF(C36=H36,0,100*(H36-F36)/(E36-F36)),IF(C36=F36,0,100*(H36-F36)/(C36-F36))),""))</f>
        <v/>
      </c>
      <c r="AI36" s="9" t="str">
        <f t="shared" si="30"/>
        <v/>
      </c>
      <c r="AJ36" s="10">
        <f t="shared" si="13"/>
        <v>0</v>
      </c>
      <c r="AK36" s="11" t="str">
        <f t="shared" si="14"/>
        <v/>
      </c>
      <c r="AL36" s="12" t="str">
        <f>IF(ISNUMBER(AK36),IF(AK36=0,0,(AA36*S36*Y36*1000)/(PI()*0.66*AK36*((0.0083+0.0095)/2))),"")</f>
        <v/>
      </c>
    </row>
    <row r="37" spans="1:43" ht="12.75" customHeight="1" x14ac:dyDescent="0.2">
      <c r="A37" s="1"/>
      <c r="B37" s="2"/>
      <c r="N37" s="3"/>
      <c r="P37" s="4"/>
      <c r="Q37" s="2"/>
      <c r="R37" s="5"/>
      <c r="S37" s="6" t="str">
        <f t="shared" si="1"/>
        <v/>
      </c>
      <c r="T37" s="6" t="str">
        <f t="shared" si="2"/>
        <v/>
      </c>
      <c r="U37" s="7" t="str">
        <f t="shared" si="3"/>
        <v/>
      </c>
      <c r="V37" s="7" t="str">
        <f t="shared" si="4"/>
        <v/>
      </c>
      <c r="W37" s="7" t="str">
        <f t="shared" si="5"/>
        <v/>
      </c>
      <c r="X37" s="7" t="str">
        <f t="shared" si="6"/>
        <v/>
      </c>
      <c r="Y37" s="7" t="str">
        <f t="shared" si="7"/>
        <v/>
      </c>
      <c r="Z37" s="7" t="str">
        <f t="shared" si="8"/>
        <v/>
      </c>
      <c r="AA37" s="8" t="str">
        <f t="shared" si="9"/>
        <v/>
      </c>
      <c r="AB37" s="8" t="str">
        <f t="shared" si="10"/>
        <v/>
      </c>
      <c r="AC37" s="9" t="str">
        <f>IF(SUM($A$1:$A$1000)=0,IF(ROW($A37)=6,"Hidden",""),IF(ISNUMBER(AA37),AA37*S37*ABS(Y37)*1000,""))</f>
        <v/>
      </c>
      <c r="AD37" s="9" t="str">
        <f>IF(SUM($A$1:$A$1000)=0,IF(ROW($A37)=6,"Hidden",""),IF(ISNUMBER(AB37),AB37*T37*Z37*1000,""))</f>
        <v/>
      </c>
      <c r="AE37" s="9" t="str">
        <f t="shared" si="28"/>
        <v/>
      </c>
      <c r="AF37" s="9" t="str">
        <f t="shared" si="29"/>
        <v/>
      </c>
      <c r="AG37" s="9" t="str">
        <f>IF(SUM($A$1:$A$1000)=0,IF(ROW($A37)=6,"Hidden",""),IF(ISNUMBER(C37),IF(R37="cocurrent",IF(D37=E37,0,100*(E37-C37)/(E37-F37)),IF(C37=F37,0,100*(C37-E37)/(C37-F37))),""))</f>
        <v/>
      </c>
      <c r="AH37" s="9" t="str">
        <f>IF(SUM($A$1:$A$1000)=0,IF(ROW($A37)=6,"Hidden",""),IF(ISNUMBER(C37),IF(R37="cocurrent",IF(C37=H37,0,100*(H37-F37)/(E37-F37)),IF(C37=F37,0,100*(H37-F37)/(C37-F37))),""))</f>
        <v/>
      </c>
      <c r="AI37" s="9" t="str">
        <f t="shared" si="30"/>
        <v/>
      </c>
      <c r="AJ37" s="10">
        <f t="shared" si="13"/>
        <v>0</v>
      </c>
      <c r="AK37" s="11" t="str">
        <f t="shared" si="14"/>
        <v/>
      </c>
      <c r="AL37" s="12" t="str">
        <f>IF(ISNUMBER(AK37),IF(AK37=0,0,(AA37*S37*Y37*1000)/(PI()*0.66*AK37*((0.0083+0.0095)/2))),"")</f>
        <v/>
      </c>
    </row>
  </sheetData>
  <printOptions gridLines="1"/>
  <pageMargins left="0.75" right="0.75" top="1" bottom="1" header="0.5" footer="0.5"/>
  <pageSetup orientation="landscape" r:id="rId1"/>
  <headerFooter alignWithMargins="0">
    <oddHeader>HT31-XC-304 Tubular Heat Exchanger - Run 1 Results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7"/>
  <sheetViews>
    <sheetView showRowColHeaders="0" showOutlineSymbols="0" topLeftCell="AA1" workbookViewId="0">
      <selection activeCell="AG2" sqref="AG2:AH2"/>
    </sheetView>
  </sheetViews>
  <sheetFormatPr defaultColWidth="9.140625" defaultRowHeight="12.75" customHeight="1" x14ac:dyDescent="0.2"/>
  <cols>
    <col min="1" max="1" width="0" hidden="1" customWidth="1"/>
    <col min="2" max="2" width="8.85546875" customWidth="1"/>
    <col min="3" max="12" width="7.5703125" customWidth="1"/>
    <col min="13" max="16" width="13.42578125" customWidth="1"/>
    <col min="17" max="17" width="0" hidden="1" customWidth="1"/>
    <col min="18" max="18" width="13.7109375" customWidth="1"/>
    <col min="19" max="21" width="13.85546875" customWidth="1"/>
    <col min="22" max="22" width="10.5703125" customWidth="1"/>
    <col min="23" max="23" width="12.7109375" customWidth="1"/>
    <col min="24" max="24" width="10.85546875" customWidth="1"/>
    <col min="25" max="25" width="13.85546875" customWidth="1"/>
    <col min="26" max="26" width="12.7109375" customWidth="1"/>
    <col min="27" max="28" width="11.42578125" customWidth="1"/>
    <col min="29" max="29" width="12" customWidth="1"/>
    <col min="30" max="30" width="12.42578125" customWidth="1"/>
    <col min="31" max="31" width="12.5703125" customWidth="1"/>
    <col min="32" max="32" width="10.28515625" customWidth="1"/>
    <col min="33" max="34" width="12.5703125" customWidth="1"/>
    <col min="35" max="35" width="12" customWidth="1"/>
    <col min="36" max="36" width="0" hidden="1" customWidth="1"/>
    <col min="37" max="37" width="12.140625" customWidth="1"/>
    <col min="38" max="38" width="14.85546875" customWidth="1"/>
    <col min="42" max="43" width="9.42578125" bestFit="1" customWidth="1"/>
  </cols>
  <sheetData>
    <row r="1" spans="1:43" ht="66.75" customHeight="1" x14ac:dyDescent="0.2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10</v>
      </c>
      <c r="L1" s="13" t="s">
        <v>11</v>
      </c>
      <c r="M1" s="13" t="s">
        <v>12</v>
      </c>
      <c r="N1" s="13" t="s">
        <v>13</v>
      </c>
      <c r="O1" s="13" t="s">
        <v>14</v>
      </c>
      <c r="P1" s="13" t="s">
        <v>15</v>
      </c>
      <c r="Q1" s="13" t="s">
        <v>16</v>
      </c>
      <c r="R1" s="13" t="s">
        <v>17</v>
      </c>
      <c r="S1" s="13" t="s">
        <v>18</v>
      </c>
      <c r="T1" s="13" t="s">
        <v>19</v>
      </c>
      <c r="U1" s="13" t="s">
        <v>20</v>
      </c>
      <c r="V1" s="13" t="s">
        <v>21</v>
      </c>
      <c r="W1" s="13" t="s">
        <v>22</v>
      </c>
      <c r="X1" s="13" t="s">
        <v>23</v>
      </c>
      <c r="Y1" s="13" t="s">
        <v>24</v>
      </c>
      <c r="Z1" s="13" t="s">
        <v>25</v>
      </c>
      <c r="AA1" s="13" t="s">
        <v>26</v>
      </c>
      <c r="AB1" s="13" t="s">
        <v>27</v>
      </c>
      <c r="AC1" s="13" t="s">
        <v>28</v>
      </c>
      <c r="AD1" s="13" t="s">
        <v>29</v>
      </c>
      <c r="AE1" s="13" t="s">
        <v>30</v>
      </c>
      <c r="AF1" s="13" t="s">
        <v>31</v>
      </c>
      <c r="AG1" s="13" t="s">
        <v>32</v>
      </c>
      <c r="AH1" s="13" t="s">
        <v>33</v>
      </c>
      <c r="AI1" s="14" t="s">
        <v>34</v>
      </c>
      <c r="AJ1" s="13" t="s">
        <v>35</v>
      </c>
      <c r="AK1" s="13" t="s">
        <v>36</v>
      </c>
      <c r="AL1" s="13" t="s">
        <v>37</v>
      </c>
      <c r="AM1" s="14" t="s">
        <v>73</v>
      </c>
      <c r="AN1" s="14" t="s">
        <v>74</v>
      </c>
      <c r="AO1" s="14" t="s">
        <v>72</v>
      </c>
      <c r="AP1" s="14" t="s">
        <v>75</v>
      </c>
      <c r="AQ1" s="14" t="s">
        <v>76</v>
      </c>
    </row>
    <row r="2" spans="1:43" ht="12.75" customHeight="1" x14ac:dyDescent="0.2">
      <c r="A2" s="1"/>
      <c r="B2" s="2" t="s">
        <v>38</v>
      </c>
      <c r="C2" s="3">
        <v>51.401123046875</v>
      </c>
      <c r="D2" s="3">
        <v>48.576171875</v>
      </c>
      <c r="E2" s="3">
        <v>45.65380859375</v>
      </c>
      <c r="F2" s="3">
        <v>19.969482421875</v>
      </c>
      <c r="G2" s="3">
        <v>23.18408203125</v>
      </c>
      <c r="H2" s="3">
        <v>26.398681640625</v>
      </c>
      <c r="I2" s="3">
        <v>132.967529296875</v>
      </c>
      <c r="J2" s="3">
        <v>132.967529296875</v>
      </c>
      <c r="K2" s="3">
        <v>132.967529296875</v>
      </c>
      <c r="L2" s="3">
        <v>132.967529296875</v>
      </c>
      <c r="M2" s="2">
        <v>30</v>
      </c>
      <c r="N2" s="3">
        <v>2.47802734375</v>
      </c>
      <c r="O2" s="2">
        <v>75</v>
      </c>
      <c r="P2" s="4">
        <v>2.30712890625</v>
      </c>
      <c r="Q2" s="2">
        <v>1</v>
      </c>
      <c r="R2" s="5" t="str">
        <f t="shared" ref="R2:R36" si="0">IF(ISNUMBER(Q2),IF(Q2=1,"Countercurrent","Cocurrent"),"")</f>
        <v>Countercurrent</v>
      </c>
      <c r="S2" s="6">
        <f t="shared" ref="S2:S37" si="1">IF(ISNUMBER(C2),1.15290498E-12*(U2^6)-3.5879038802E-10*(U2^5)+4.710833256816E-08*(U2^4)-3.38194190874219E-06*(U2^3)+0.000148978977392744*(U2^2)-0.00373903643230733*(U2)+4.21734712411944,"")</f>
        <v>4.1800022356287814</v>
      </c>
      <c r="T2" s="6">
        <f t="shared" ref="T2:T37" si="2">IF(ISNUMBER(C2),1.15290498E-12*(W2^6)-3.5879038802E-10*(W2^5)+4.710833256816E-08*(W2^4)-3.38194190874219E-06*(W2^3)+0.000148978977392744*(W2^2)-0.00373903643230733*(W2)+4.21734712411944,"")</f>
        <v>4.1799792406420258</v>
      </c>
      <c r="U2" s="7">
        <f t="shared" ref="U2:U37" si="3">IF(ISNUMBER(C2),AVERAGE(C2,D2,E2),"")</f>
        <v>48.543701171875</v>
      </c>
      <c r="V2" s="7">
        <f t="shared" ref="V2:V37" si="4">IF(ISNUMBER(F2),-0.0000002301*(U2^4)+0.0000569866*(U2^3)-0.0082923226*(U2^2)+0.0654036947*U2+999.8017570756,"")</f>
        <v>988.67701109688562</v>
      </c>
      <c r="W2" s="7">
        <f t="shared" ref="W2:W37" si="5">IF(ISNUMBER(F2),AVERAGE(F2,G2,H2),"")</f>
        <v>23.18408203125</v>
      </c>
      <c r="X2" s="7">
        <f t="shared" ref="X2:X37" si="6">IF(ISNUMBER(F2),-0.0000002301*(W2^4)+0.0000569866*(W2^3)-0.0082923226*(W2^2)+0.0654036947*W2+999.8017570756,"")</f>
        <v>997.50460432287912</v>
      </c>
      <c r="Y2" s="7">
        <f t="shared" ref="Y2:Y37" si="7">IF(ISNUMBER(C2),IF(R2="Countercurrent",C2-E2,E2-C2),"")</f>
        <v>5.747314453125</v>
      </c>
      <c r="Z2" s="7">
        <f t="shared" ref="Z2:Z37" si="8">IF(ISNUMBER(H2),H2-F2,"")</f>
        <v>6.42919921875</v>
      </c>
      <c r="AA2" s="8">
        <f t="shared" ref="AA2:AA37" si="9">IF(ISNUMBER(N2),N2*V2/(1000*60),"")</f>
        <v>4.0832811127251747E-2</v>
      </c>
      <c r="AB2" s="8">
        <f t="shared" ref="AB2:AB37" si="10">IF(ISNUMBER(P2),P2*X2/(1000*60),"")</f>
        <v>3.8356195112513057E-2</v>
      </c>
      <c r="AC2" s="6">
        <f t="shared" ref="AC2:AC35" si="11">(AA2*S2)*(C2-E2)</f>
        <v>0.9809587678682562</v>
      </c>
      <c r="AD2" s="6">
        <f t="shared" ref="AD2:AD35" si="12">(AB2*T2)*(H2-F2)</f>
        <v>1.0307812908938718</v>
      </c>
      <c r="AE2" s="6">
        <f>AC2-AD2</f>
        <v>-4.9822523025615628E-2</v>
      </c>
      <c r="AF2" s="6">
        <f>(AD2/AC2)*100</f>
        <v>105.07896199693347</v>
      </c>
      <c r="AG2" s="6">
        <f>((C2-E2)/(C2-H2))*100</f>
        <v>22.987012987012985</v>
      </c>
      <c r="AH2" s="6">
        <f>((H2-F2)/(C2-F2))*100</f>
        <v>20.454545454545457</v>
      </c>
      <c r="AI2" s="6">
        <f>(AG2+AH2)/2</f>
        <v>21.720779220779221</v>
      </c>
      <c r="AJ2" s="6">
        <f t="shared" ref="AJ2:AJ37" si="13">IF(E2=F2,0,(C2-H2)/(E2-F2))</f>
        <v>0.97345132743362828</v>
      </c>
      <c r="AK2" s="6">
        <f t="shared" ref="AK2:AK37" si="14">IF(ISNUMBER(AH2),IF(OR(AJ2&lt;=0,AJ2=1),0,((E2-F2)-(C2-H2))/LN((E2-F2)/(C2-H2))),"")</f>
        <v>25.341854825659798</v>
      </c>
      <c r="AL2" s="6">
        <f>AC2/(0.02*AO2)</f>
        <v>1.93545179430787</v>
      </c>
      <c r="AM2" s="15">
        <f t="shared" ref="AM2:AM35" si="15">(E2-F2)</f>
        <v>25.684326171875</v>
      </c>
      <c r="AN2" s="15">
        <f t="shared" ref="AN2:AN35" si="16">(C2-H2)</f>
        <v>25.00244140625</v>
      </c>
      <c r="AO2" s="15">
        <f>(AM2-AN2)/LN(AM2/AN2)</f>
        <v>25.341854825659798</v>
      </c>
      <c r="AP2" s="16">
        <f t="shared" ref="AP2:AP35" si="17">N2*0.00001667</f>
        <v>4.1308715820312501E-5</v>
      </c>
      <c r="AQ2" s="16">
        <f t="shared" ref="AQ2:AQ35" si="18">P2*0.00001667</f>
        <v>3.8459838867187505E-5</v>
      </c>
    </row>
    <row r="3" spans="1:43" ht="12.75" customHeight="1" x14ac:dyDescent="0.2">
      <c r="A3" s="1"/>
      <c r="B3" s="2" t="s">
        <v>39</v>
      </c>
      <c r="C3" s="3">
        <v>51.3037109375</v>
      </c>
      <c r="D3" s="3">
        <v>48.576171875</v>
      </c>
      <c r="E3" s="3">
        <v>45.621337890625</v>
      </c>
      <c r="F3" s="3">
        <v>20.001953125</v>
      </c>
      <c r="G3" s="3">
        <v>23.151611328125</v>
      </c>
      <c r="H3" s="3">
        <v>26.398681640625</v>
      </c>
      <c r="I3" s="3">
        <v>132.967529296875</v>
      </c>
      <c r="J3" s="3">
        <v>132.967529296875</v>
      </c>
      <c r="K3" s="3">
        <v>132.967529296875</v>
      </c>
      <c r="L3" s="3">
        <v>132.967529296875</v>
      </c>
      <c r="M3" s="2">
        <v>31</v>
      </c>
      <c r="N3" s="3">
        <v>2.55126953125</v>
      </c>
      <c r="O3" s="2">
        <v>75</v>
      </c>
      <c r="P3" s="4">
        <v>2.28271484375</v>
      </c>
      <c r="Q3" s="2">
        <v>1</v>
      </c>
      <c r="R3" s="5" t="str">
        <f t="shared" si="0"/>
        <v>Countercurrent</v>
      </c>
      <c r="S3" s="6">
        <f t="shared" si="1"/>
        <v>4.1799903617856415</v>
      </c>
      <c r="T3" s="6">
        <f t="shared" si="2"/>
        <v>4.1799792406420258</v>
      </c>
      <c r="U3" s="7">
        <f t="shared" si="3"/>
        <v>48.500406901041664</v>
      </c>
      <c r="V3" s="7">
        <f t="shared" si="4"/>
        <v>988.69614533275148</v>
      </c>
      <c r="W3" s="7">
        <f t="shared" si="5"/>
        <v>23.18408203125</v>
      </c>
      <c r="X3" s="7">
        <f t="shared" si="6"/>
        <v>997.50460432287912</v>
      </c>
      <c r="Y3" s="7">
        <f t="shared" si="7"/>
        <v>5.682373046875</v>
      </c>
      <c r="Z3" s="7">
        <f t="shared" si="8"/>
        <v>6.396728515625</v>
      </c>
      <c r="AA3" s="8">
        <f t="shared" si="9"/>
        <v>4.2040505854196178E-2</v>
      </c>
      <c r="AB3" s="8">
        <f t="shared" si="10"/>
        <v>3.7950309449946776E-2</v>
      </c>
      <c r="AC3" s="6">
        <f t="shared" si="11"/>
        <v>0.99855721762175709</v>
      </c>
      <c r="AD3" s="6">
        <f t="shared" si="12"/>
        <v>1.0147226758387937</v>
      </c>
      <c r="AE3" s="6">
        <f t="shared" ref="AE3:AE35" si="19">AC3-AD3</f>
        <v>-1.6165458217036632E-2</v>
      </c>
      <c r="AF3" s="6">
        <f t="shared" ref="AF3:AF35" si="20">(AD3/AC3)*100</f>
        <v>101.61888151542658</v>
      </c>
      <c r="AG3" s="6">
        <f t="shared" ref="AG3:AG35" si="21">((C3-E3)/(C3-H3))*100</f>
        <v>22.816166883963493</v>
      </c>
      <c r="AH3" s="6">
        <f t="shared" ref="AH3:AH36" si="22">((H3-F3)/(C3-F3))*100</f>
        <v>20.435684647302903</v>
      </c>
      <c r="AI3" s="6">
        <f t="shared" ref="AI3:AI35" si="23">(AG3+AH3)/2</f>
        <v>21.625925765633198</v>
      </c>
      <c r="AJ3" s="6">
        <f t="shared" si="13"/>
        <v>0.97211660329531047</v>
      </c>
      <c r="AK3" s="6">
        <f t="shared" si="14"/>
        <v>25.260523584572166</v>
      </c>
      <c r="AL3" s="6">
        <f t="shared" ref="AL3:AL35" si="24">AC3/(0.02*AO3)</f>
        <v>1.9765172607736934</v>
      </c>
      <c r="AM3" s="15">
        <f t="shared" si="15"/>
        <v>25.619384765625</v>
      </c>
      <c r="AN3" s="15">
        <f t="shared" si="16"/>
        <v>24.905029296875</v>
      </c>
      <c r="AO3" s="15">
        <f t="shared" ref="AO3:AO35" si="25">(AM3-AN3)/LN(AM3/AN3)</f>
        <v>25.260523584572166</v>
      </c>
      <c r="AP3" s="16">
        <f t="shared" si="17"/>
        <v>4.2529663085937502E-5</v>
      </c>
      <c r="AQ3" s="16">
        <f t="shared" si="18"/>
        <v>3.8052856445312504E-5</v>
      </c>
    </row>
    <row r="4" spans="1:43" ht="12.75" customHeight="1" x14ac:dyDescent="0.2">
      <c r="A4" s="1"/>
      <c r="B4" s="2" t="s">
        <v>40</v>
      </c>
      <c r="C4" s="3">
        <v>51.3037109375</v>
      </c>
      <c r="D4" s="3">
        <v>48.543701171875</v>
      </c>
      <c r="E4" s="3">
        <v>45.65380859375</v>
      </c>
      <c r="F4" s="3">
        <v>20.001953125</v>
      </c>
      <c r="G4" s="3">
        <v>23.216552734375</v>
      </c>
      <c r="H4" s="3">
        <v>26.3662109375</v>
      </c>
      <c r="I4" s="3">
        <v>132.967529296875</v>
      </c>
      <c r="J4" s="3">
        <v>132.967529296875</v>
      </c>
      <c r="K4" s="3">
        <v>132.967529296875</v>
      </c>
      <c r="L4" s="3">
        <v>132.967529296875</v>
      </c>
      <c r="M4" s="2">
        <v>30</v>
      </c>
      <c r="N4" s="3">
        <v>2.587890625</v>
      </c>
      <c r="O4" s="2">
        <v>75</v>
      </c>
      <c r="P4" s="4">
        <v>2.38037109375</v>
      </c>
      <c r="Q4" s="2">
        <v>1</v>
      </c>
      <c r="R4" s="5" t="str">
        <f t="shared" si="0"/>
        <v>Countercurrent</v>
      </c>
      <c r="S4" s="6">
        <f t="shared" si="1"/>
        <v>4.1799903617856415</v>
      </c>
      <c r="T4" s="6">
        <f t="shared" si="2"/>
        <v>4.1799748239012207</v>
      </c>
      <c r="U4" s="7">
        <f t="shared" si="3"/>
        <v>48.500406901041664</v>
      </c>
      <c r="V4" s="7">
        <f t="shared" si="4"/>
        <v>988.69614533275148</v>
      </c>
      <c r="W4" s="7">
        <f t="shared" si="5"/>
        <v>23.194905598958332</v>
      </c>
      <c r="X4" s="7">
        <f t="shared" si="6"/>
        <v>997.50202041978014</v>
      </c>
      <c r="Y4" s="7">
        <f t="shared" si="7"/>
        <v>5.64990234375</v>
      </c>
      <c r="Z4" s="7">
        <f t="shared" si="8"/>
        <v>6.3642578125</v>
      </c>
      <c r="AA4" s="8">
        <f t="shared" si="9"/>
        <v>4.2643958091337753E-2</v>
      </c>
      <c r="AB4" s="8">
        <f t="shared" si="10"/>
        <v>3.9573749589407778E-2</v>
      </c>
      <c r="AC4" s="6">
        <f t="shared" si="11"/>
        <v>1.0071026286707145</v>
      </c>
      <c r="AD4" s="6">
        <f t="shared" si="12"/>
        <v>1.0527581972857727</v>
      </c>
      <c r="AE4" s="6">
        <f t="shared" si="19"/>
        <v>-4.5655568615058151E-2</v>
      </c>
      <c r="AF4" s="6">
        <f t="shared" si="20"/>
        <v>104.53335810227399</v>
      </c>
      <c r="AG4" s="6">
        <f t="shared" si="21"/>
        <v>22.65625</v>
      </c>
      <c r="AH4" s="6">
        <f t="shared" si="22"/>
        <v>20.331950207468878</v>
      </c>
      <c r="AI4" s="6">
        <f t="shared" si="23"/>
        <v>21.494100103734439</v>
      </c>
      <c r="AJ4" s="6">
        <f t="shared" si="13"/>
        <v>0.97215189873417718</v>
      </c>
      <c r="AK4" s="6">
        <f t="shared" si="14"/>
        <v>25.292996448962779</v>
      </c>
      <c r="AL4" s="6">
        <f t="shared" si="24"/>
        <v>1.9908725142607886</v>
      </c>
      <c r="AM4" s="15">
        <f t="shared" si="15"/>
        <v>25.65185546875</v>
      </c>
      <c r="AN4" s="15">
        <f t="shared" si="16"/>
        <v>24.9375</v>
      </c>
      <c r="AO4" s="15">
        <f t="shared" si="25"/>
        <v>25.292996448962779</v>
      </c>
      <c r="AP4" s="16">
        <f t="shared" si="17"/>
        <v>4.3140136718750006E-5</v>
      </c>
      <c r="AQ4" s="16">
        <f t="shared" si="18"/>
        <v>3.9680786132812506E-5</v>
      </c>
    </row>
    <row r="5" spans="1:43" ht="12.75" customHeight="1" x14ac:dyDescent="0.2">
      <c r="A5" s="1"/>
      <c r="B5" s="2" t="s">
        <v>41</v>
      </c>
      <c r="C5" s="3">
        <v>51.43359375</v>
      </c>
      <c r="D5" s="3">
        <v>48.608642578125</v>
      </c>
      <c r="E5" s="3">
        <v>45.686279296875</v>
      </c>
      <c r="F5" s="3">
        <v>20.001953125</v>
      </c>
      <c r="G5" s="3">
        <v>23.18408203125</v>
      </c>
      <c r="H5" s="3">
        <v>26.3662109375</v>
      </c>
      <c r="I5" s="3">
        <v>132.967529296875</v>
      </c>
      <c r="J5" s="3">
        <v>132.967529296875</v>
      </c>
      <c r="K5" s="3">
        <v>132.967529296875</v>
      </c>
      <c r="L5" s="3">
        <v>132.967529296875</v>
      </c>
      <c r="M5" s="2">
        <v>30</v>
      </c>
      <c r="N5" s="3">
        <v>2.55126953125</v>
      </c>
      <c r="O5" s="2">
        <v>75</v>
      </c>
      <c r="P5" s="4">
        <v>2.3193359375</v>
      </c>
      <c r="Q5" s="2">
        <v>1</v>
      </c>
      <c r="R5" s="5" t="str">
        <f t="shared" si="0"/>
        <v>Countercurrent</v>
      </c>
      <c r="S5" s="6">
        <f t="shared" si="1"/>
        <v>4.1800111610059227</v>
      </c>
      <c r="T5" s="6">
        <f t="shared" si="2"/>
        <v>4.1799792406420258</v>
      </c>
      <c r="U5" s="7">
        <f t="shared" si="3"/>
        <v>48.576171875</v>
      </c>
      <c r="V5" s="7">
        <f t="shared" si="4"/>
        <v>988.6626524323824</v>
      </c>
      <c r="W5" s="7">
        <f t="shared" si="5"/>
        <v>23.18408203125</v>
      </c>
      <c r="X5" s="7">
        <f t="shared" si="6"/>
        <v>997.50460432287912</v>
      </c>
      <c r="Y5" s="7">
        <f t="shared" si="7"/>
        <v>5.747314453125</v>
      </c>
      <c r="Z5" s="7">
        <f t="shared" si="8"/>
        <v>6.3642578125</v>
      </c>
      <c r="AA5" s="8">
        <f t="shared" si="9"/>
        <v>4.2039081697259097E-2</v>
      </c>
      <c r="AB5" s="8">
        <f t="shared" si="10"/>
        <v>3.8559137943796187E-2</v>
      </c>
      <c r="AC5" s="6">
        <f t="shared" si="11"/>
        <v>1.0099401119002707</v>
      </c>
      <c r="AD5" s="6">
        <f t="shared" si="12"/>
        <v>1.0257681383380841</v>
      </c>
      <c r="AE5" s="6">
        <f t="shared" si="19"/>
        <v>-1.5828026437813447E-2</v>
      </c>
      <c r="AF5" s="6">
        <f t="shared" si="20"/>
        <v>101.56722425927136</v>
      </c>
      <c r="AG5" s="6">
        <f t="shared" si="21"/>
        <v>22.927461139896373</v>
      </c>
      <c r="AH5" s="6">
        <f t="shared" si="22"/>
        <v>20.24793388429752</v>
      </c>
      <c r="AI5" s="6">
        <f t="shared" si="23"/>
        <v>21.587697512096945</v>
      </c>
      <c r="AJ5" s="6">
        <f t="shared" si="13"/>
        <v>0.97597977243994938</v>
      </c>
      <c r="AK5" s="6">
        <f t="shared" si="14"/>
        <v>25.374604504367689</v>
      </c>
      <c r="AL5" s="6">
        <f t="shared" si="24"/>
        <v>1.9900607943001267</v>
      </c>
      <c r="AM5" s="15">
        <f t="shared" si="15"/>
        <v>25.684326171875</v>
      </c>
      <c r="AN5" s="15">
        <f t="shared" si="16"/>
        <v>25.0673828125</v>
      </c>
      <c r="AO5" s="15">
        <f t="shared" si="25"/>
        <v>25.374604504367689</v>
      </c>
      <c r="AP5" s="16">
        <f t="shared" si="17"/>
        <v>4.2529663085937502E-5</v>
      </c>
      <c r="AQ5" s="16">
        <f t="shared" si="18"/>
        <v>3.8663330078125001E-5</v>
      </c>
    </row>
    <row r="6" spans="1:43" ht="12.75" customHeight="1" x14ac:dyDescent="0.2">
      <c r="A6" s="1"/>
      <c r="B6" s="2" t="s">
        <v>42</v>
      </c>
      <c r="C6" s="3">
        <v>51.36865234375</v>
      </c>
      <c r="D6" s="3">
        <v>48.51123046875</v>
      </c>
      <c r="E6" s="3">
        <v>45.52392578125</v>
      </c>
      <c r="F6" s="3">
        <v>20.001953125</v>
      </c>
      <c r="G6" s="3">
        <v>23.151611328125</v>
      </c>
      <c r="H6" s="3">
        <v>26.333740234375</v>
      </c>
      <c r="I6" s="3">
        <v>132.967529296875</v>
      </c>
      <c r="J6" s="3">
        <v>132.967529296875</v>
      </c>
      <c r="K6" s="3">
        <v>132.967529296875</v>
      </c>
      <c r="L6" s="3">
        <v>132.967529296875</v>
      </c>
      <c r="M6" s="2">
        <v>30</v>
      </c>
      <c r="N6" s="3">
        <v>2.490234375</v>
      </c>
      <c r="O6" s="2">
        <v>75</v>
      </c>
      <c r="P6" s="4">
        <v>2.33154296875</v>
      </c>
      <c r="Q6" s="2">
        <v>1</v>
      </c>
      <c r="R6" s="5" t="str">
        <f t="shared" si="0"/>
        <v>Countercurrent</v>
      </c>
      <c r="S6" s="6">
        <f t="shared" si="1"/>
        <v>4.1799814764119034</v>
      </c>
      <c r="T6" s="6">
        <f t="shared" si="2"/>
        <v>4.1799880923813371</v>
      </c>
      <c r="U6" s="7">
        <f t="shared" si="3"/>
        <v>48.467936197916664</v>
      </c>
      <c r="V6" s="7">
        <f t="shared" si="4"/>
        <v>988.71048801876452</v>
      </c>
      <c r="W6" s="7">
        <f t="shared" si="5"/>
        <v>23.162434895833332</v>
      </c>
      <c r="X6" s="7">
        <f t="shared" si="6"/>
        <v>997.50976856451587</v>
      </c>
      <c r="Y6" s="7">
        <f t="shared" si="7"/>
        <v>5.8447265625</v>
      </c>
      <c r="Z6" s="7">
        <f t="shared" si="8"/>
        <v>6.331787109375</v>
      </c>
      <c r="AA6" s="8">
        <f t="shared" si="9"/>
        <v>4.1035347403122556E-2</v>
      </c>
      <c r="AB6" s="8">
        <f t="shared" si="10"/>
        <v>3.8762281452600612E-2</v>
      </c>
      <c r="AC6" s="6">
        <f t="shared" si="11"/>
        <v>1.0025283664636033</v>
      </c>
      <c r="AD6" s="6">
        <f t="shared" si="12"/>
        <v>1.0259133461112466</v>
      </c>
      <c r="AE6" s="6">
        <f t="shared" si="19"/>
        <v>-2.33849796476433E-2</v>
      </c>
      <c r="AF6" s="6">
        <f t="shared" si="20"/>
        <v>102.33260029640192</v>
      </c>
      <c r="AG6" s="6">
        <f t="shared" si="21"/>
        <v>23.346303501945524</v>
      </c>
      <c r="AH6" s="6">
        <f t="shared" si="22"/>
        <v>20.186335403726709</v>
      </c>
      <c r="AI6" s="6">
        <f t="shared" si="23"/>
        <v>21.766319452836115</v>
      </c>
      <c r="AJ6" s="6">
        <f t="shared" si="13"/>
        <v>0.98091603053435117</v>
      </c>
      <c r="AK6" s="6">
        <f t="shared" si="14"/>
        <v>25.277660313766063</v>
      </c>
      <c r="AL6" s="6">
        <f t="shared" si="24"/>
        <v>1.9830323574639388</v>
      </c>
      <c r="AM6" s="15">
        <f t="shared" si="15"/>
        <v>25.52197265625</v>
      </c>
      <c r="AN6" s="15">
        <f t="shared" si="16"/>
        <v>25.034912109375</v>
      </c>
      <c r="AO6" s="15">
        <f t="shared" si="25"/>
        <v>25.277660313766063</v>
      </c>
      <c r="AP6" s="16">
        <f t="shared" si="17"/>
        <v>4.1512207031250005E-5</v>
      </c>
      <c r="AQ6" s="16">
        <f t="shared" si="18"/>
        <v>3.8866821289062505E-5</v>
      </c>
    </row>
    <row r="7" spans="1:43" ht="12.75" customHeight="1" x14ac:dyDescent="0.2">
      <c r="A7" s="1"/>
      <c r="B7" s="2" t="s">
        <v>43</v>
      </c>
      <c r="C7" s="3">
        <v>51.36865234375</v>
      </c>
      <c r="D7" s="3">
        <v>48.478759765625</v>
      </c>
      <c r="E7" s="3">
        <v>45.556396484375</v>
      </c>
      <c r="F7" s="3">
        <v>19.969482421875</v>
      </c>
      <c r="G7" s="3">
        <v>23.151611328125</v>
      </c>
      <c r="H7" s="3">
        <v>26.333740234375</v>
      </c>
      <c r="I7" s="3">
        <v>132.967529296875</v>
      </c>
      <c r="J7" s="3">
        <v>132.967529296875</v>
      </c>
      <c r="K7" s="3">
        <v>132.967529296875</v>
      </c>
      <c r="L7" s="3">
        <v>132.967529296875</v>
      </c>
      <c r="M7" s="2">
        <v>30</v>
      </c>
      <c r="N7" s="3">
        <v>2.44140625</v>
      </c>
      <c r="O7" s="2">
        <v>75</v>
      </c>
      <c r="P7" s="4">
        <v>2.2216796875</v>
      </c>
      <c r="Q7" s="2">
        <v>1</v>
      </c>
      <c r="R7" s="5" t="str">
        <f t="shared" si="0"/>
        <v>Countercurrent</v>
      </c>
      <c r="S7" s="6">
        <f t="shared" si="1"/>
        <v>4.1799814764119034</v>
      </c>
      <c r="T7" s="6">
        <f t="shared" si="2"/>
        <v>4.1799925273898104</v>
      </c>
      <c r="U7" s="7">
        <f t="shared" si="3"/>
        <v>48.467936197916664</v>
      </c>
      <c r="V7" s="7">
        <f t="shared" si="4"/>
        <v>988.71048801876452</v>
      </c>
      <c r="W7" s="7">
        <f t="shared" si="5"/>
        <v>23.151611328125</v>
      </c>
      <c r="X7" s="7">
        <f t="shared" si="6"/>
        <v>997.51234890251123</v>
      </c>
      <c r="Y7" s="7">
        <f t="shared" si="7"/>
        <v>5.812255859375</v>
      </c>
      <c r="Z7" s="7">
        <f t="shared" si="8"/>
        <v>6.3642578125</v>
      </c>
      <c r="AA7" s="8">
        <f t="shared" si="9"/>
        <v>4.0230732748159366E-2</v>
      </c>
      <c r="AB7" s="8">
        <f t="shared" si="10"/>
        <v>3.6935882059785367E-2</v>
      </c>
      <c r="AC7" s="6">
        <f t="shared" si="11"/>
        <v>0.97741055336048477</v>
      </c>
      <c r="AD7" s="6">
        <f t="shared" si="12"/>
        <v>0.98258865293261133</v>
      </c>
      <c r="AE7" s="6">
        <f t="shared" si="19"/>
        <v>-5.1780995721265599E-3</v>
      </c>
      <c r="AF7" s="6">
        <f t="shared" si="20"/>
        <v>100.52977733403057</v>
      </c>
      <c r="AG7" s="6">
        <f t="shared" si="21"/>
        <v>23.216601815823605</v>
      </c>
      <c r="AH7" s="6">
        <f t="shared" si="22"/>
        <v>20.268872802481901</v>
      </c>
      <c r="AI7" s="6">
        <f t="shared" si="23"/>
        <v>21.742737309152751</v>
      </c>
      <c r="AJ7" s="6">
        <f t="shared" si="13"/>
        <v>0.97842639593908631</v>
      </c>
      <c r="AK7" s="6">
        <f t="shared" si="14"/>
        <v>25.30990984339169</v>
      </c>
      <c r="AL7" s="6">
        <f t="shared" si="24"/>
        <v>1.9308850948271601</v>
      </c>
      <c r="AM7" s="15">
        <f t="shared" si="15"/>
        <v>25.5869140625</v>
      </c>
      <c r="AN7" s="15">
        <f t="shared" si="16"/>
        <v>25.034912109375</v>
      </c>
      <c r="AO7" s="15">
        <f t="shared" si="25"/>
        <v>25.30990984339169</v>
      </c>
      <c r="AP7" s="16">
        <f t="shared" si="17"/>
        <v>4.0698242187500004E-5</v>
      </c>
      <c r="AQ7" s="16">
        <f t="shared" si="18"/>
        <v>3.7035400390625E-5</v>
      </c>
    </row>
    <row r="8" spans="1:43" ht="12.75" customHeight="1" x14ac:dyDescent="0.2">
      <c r="A8" s="1"/>
      <c r="B8" s="2" t="s">
        <v>44</v>
      </c>
      <c r="C8" s="3">
        <v>51.23876953125</v>
      </c>
      <c r="D8" s="3">
        <v>48.51123046875</v>
      </c>
      <c r="E8" s="3">
        <v>45.52392578125</v>
      </c>
      <c r="F8" s="3">
        <v>20.001953125</v>
      </c>
      <c r="G8" s="3">
        <v>23.086669921875</v>
      </c>
      <c r="H8" s="3">
        <v>26.3662109375</v>
      </c>
      <c r="I8" s="3">
        <v>132.967529296875</v>
      </c>
      <c r="J8" s="3">
        <v>132.967529296875</v>
      </c>
      <c r="K8" s="3">
        <v>132.967529296875</v>
      </c>
      <c r="L8" s="3">
        <v>132.967529296875</v>
      </c>
      <c r="M8" s="2">
        <v>30</v>
      </c>
      <c r="N8" s="3">
        <v>2.45361328125</v>
      </c>
      <c r="O8" s="2">
        <v>75</v>
      </c>
      <c r="P8" s="4">
        <v>2.3681640625</v>
      </c>
      <c r="Q8" s="2">
        <v>1</v>
      </c>
      <c r="R8" s="5" t="str">
        <f t="shared" si="0"/>
        <v>Countercurrent</v>
      </c>
      <c r="S8" s="6">
        <f t="shared" si="1"/>
        <v>4.1799696559454071</v>
      </c>
      <c r="T8" s="6">
        <f t="shared" si="2"/>
        <v>4.1799925273898104</v>
      </c>
      <c r="U8" s="7">
        <f t="shared" si="3"/>
        <v>48.424641927083336</v>
      </c>
      <c r="V8" s="7">
        <f t="shared" si="4"/>
        <v>988.72960094077257</v>
      </c>
      <c r="W8" s="7">
        <f t="shared" si="5"/>
        <v>23.151611328125</v>
      </c>
      <c r="X8" s="7">
        <f t="shared" si="6"/>
        <v>997.51234890251123</v>
      </c>
      <c r="Y8" s="7">
        <f t="shared" si="7"/>
        <v>5.71484375</v>
      </c>
      <c r="Z8" s="7">
        <f t="shared" si="8"/>
        <v>6.3642578125</v>
      </c>
      <c r="AA8" s="8">
        <f t="shared" si="9"/>
        <v>4.0432668007221534E-2</v>
      </c>
      <c r="AB8" s="8">
        <f t="shared" si="10"/>
        <v>3.9371214942848141E-2</v>
      </c>
      <c r="AC8" s="6">
        <f t="shared" si="11"/>
        <v>0.96585045714696971</v>
      </c>
      <c r="AD8" s="6">
        <f t="shared" si="12"/>
        <v>1.0473747179611352</v>
      </c>
      <c r="AE8" s="6">
        <f t="shared" si="19"/>
        <v>-8.1524260814165528E-2</v>
      </c>
      <c r="AF8" s="6">
        <f t="shared" si="20"/>
        <v>108.44067114229883</v>
      </c>
      <c r="AG8" s="6">
        <f t="shared" si="21"/>
        <v>22.97650130548303</v>
      </c>
      <c r="AH8" s="6">
        <f t="shared" si="22"/>
        <v>20.374220374220375</v>
      </c>
      <c r="AI8" s="6">
        <f t="shared" si="23"/>
        <v>21.675360839851702</v>
      </c>
      <c r="AJ8" s="6">
        <f t="shared" si="13"/>
        <v>0.97455470737913485</v>
      </c>
      <c r="AK8" s="6">
        <f t="shared" si="14"/>
        <v>25.195870773574935</v>
      </c>
      <c r="AL8" s="6">
        <f t="shared" si="24"/>
        <v>1.9166840190336658</v>
      </c>
      <c r="AM8" s="15">
        <f t="shared" si="15"/>
        <v>25.52197265625</v>
      </c>
      <c r="AN8" s="15">
        <f t="shared" si="16"/>
        <v>24.87255859375</v>
      </c>
      <c r="AO8" s="15">
        <f t="shared" si="25"/>
        <v>25.195870773574935</v>
      </c>
      <c r="AP8" s="16">
        <f t="shared" si="17"/>
        <v>4.09017333984375E-5</v>
      </c>
      <c r="AQ8" s="16">
        <f t="shared" si="18"/>
        <v>3.9477294921875002E-5</v>
      </c>
    </row>
    <row r="9" spans="1:43" ht="12.75" customHeight="1" x14ac:dyDescent="0.2">
      <c r="A9" s="1"/>
      <c r="B9" s="2" t="s">
        <v>45</v>
      </c>
      <c r="C9" s="3">
        <v>51.36865234375</v>
      </c>
      <c r="D9" s="3">
        <v>48.576171875</v>
      </c>
      <c r="E9" s="3">
        <v>45.556396484375</v>
      </c>
      <c r="F9" s="3">
        <v>20.001953125</v>
      </c>
      <c r="G9" s="3">
        <v>23.086669921875</v>
      </c>
      <c r="H9" s="3">
        <v>26.3662109375</v>
      </c>
      <c r="I9" s="3">
        <v>132.967529296875</v>
      </c>
      <c r="J9" s="3">
        <v>132.967529296875</v>
      </c>
      <c r="K9" s="3">
        <v>132.967529296875</v>
      </c>
      <c r="L9" s="3">
        <v>132.967529296875</v>
      </c>
      <c r="M9" s="2">
        <v>30</v>
      </c>
      <c r="N9" s="3">
        <v>2.45361328125</v>
      </c>
      <c r="O9" s="2">
        <v>75</v>
      </c>
      <c r="P9" s="4">
        <v>2.3193359375</v>
      </c>
      <c r="Q9" s="2">
        <v>1</v>
      </c>
      <c r="R9" s="5" t="str">
        <f t="shared" si="0"/>
        <v>Countercurrent</v>
      </c>
      <c r="S9" s="6">
        <f t="shared" si="1"/>
        <v>4.1799903617856415</v>
      </c>
      <c r="T9" s="6">
        <f t="shared" si="2"/>
        <v>4.1799925273898104</v>
      </c>
      <c r="U9" s="7">
        <f t="shared" si="3"/>
        <v>48.500406901041664</v>
      </c>
      <c r="V9" s="7">
        <f t="shared" si="4"/>
        <v>988.69614533275148</v>
      </c>
      <c r="W9" s="7">
        <f t="shared" si="5"/>
        <v>23.151611328125</v>
      </c>
      <c r="X9" s="7">
        <f t="shared" si="6"/>
        <v>997.51234890251123</v>
      </c>
      <c r="Y9" s="7">
        <f t="shared" si="7"/>
        <v>5.812255859375</v>
      </c>
      <c r="Z9" s="7">
        <f t="shared" si="8"/>
        <v>6.3642578125</v>
      </c>
      <c r="AA9" s="8">
        <f t="shared" si="9"/>
        <v>4.0431299888485317E-2</v>
      </c>
      <c r="AB9" s="8">
        <f t="shared" si="10"/>
        <v>3.8559437315160545E-2</v>
      </c>
      <c r="AC9" s="6">
        <f t="shared" si="11"/>
        <v>0.98228544450617095</v>
      </c>
      <c r="AD9" s="6">
        <f t="shared" si="12"/>
        <v>1.0257793629516272</v>
      </c>
      <c r="AE9" s="6">
        <f t="shared" si="19"/>
        <v>-4.3493918445456248E-2</v>
      </c>
      <c r="AF9" s="6">
        <f t="shared" si="20"/>
        <v>104.42782886468629</v>
      </c>
      <c r="AG9" s="6">
        <f t="shared" si="21"/>
        <v>23.246753246753247</v>
      </c>
      <c r="AH9" s="6">
        <f t="shared" si="22"/>
        <v>20.289855072463769</v>
      </c>
      <c r="AI9" s="6">
        <f t="shared" si="23"/>
        <v>21.768304159608508</v>
      </c>
      <c r="AJ9" s="6">
        <f t="shared" si="13"/>
        <v>0.97839898348157561</v>
      </c>
      <c r="AK9" s="6">
        <f t="shared" si="14"/>
        <v>25.277437851498004</v>
      </c>
      <c r="AL9" s="6">
        <f t="shared" si="24"/>
        <v>1.9430083267872782</v>
      </c>
      <c r="AM9" s="15">
        <f t="shared" si="15"/>
        <v>25.554443359375</v>
      </c>
      <c r="AN9" s="15">
        <f t="shared" si="16"/>
        <v>25.00244140625</v>
      </c>
      <c r="AO9" s="15">
        <f t="shared" si="25"/>
        <v>25.277437851498004</v>
      </c>
      <c r="AP9" s="16">
        <f t="shared" si="17"/>
        <v>4.09017333984375E-5</v>
      </c>
      <c r="AQ9" s="16">
        <f t="shared" si="18"/>
        <v>3.8663330078125001E-5</v>
      </c>
    </row>
    <row r="10" spans="1:43" ht="12.75" customHeight="1" x14ac:dyDescent="0.2">
      <c r="A10" s="1"/>
      <c r="B10" s="2" t="s">
        <v>46</v>
      </c>
      <c r="C10" s="3">
        <v>51.36865234375</v>
      </c>
      <c r="D10" s="3">
        <v>48.576171875</v>
      </c>
      <c r="E10" s="3">
        <v>45.556396484375</v>
      </c>
      <c r="F10" s="3">
        <v>20.034423828125</v>
      </c>
      <c r="G10" s="3">
        <v>23.151611328125</v>
      </c>
      <c r="H10" s="3">
        <v>26.333740234375</v>
      </c>
      <c r="I10" s="3">
        <v>132.967529296875</v>
      </c>
      <c r="J10" s="3">
        <v>132.967529296875</v>
      </c>
      <c r="K10" s="3">
        <v>132.967529296875</v>
      </c>
      <c r="L10" s="3">
        <v>132.967529296875</v>
      </c>
      <c r="M10" s="2">
        <v>29</v>
      </c>
      <c r="N10" s="3">
        <v>2.47802734375</v>
      </c>
      <c r="O10" s="2">
        <v>75</v>
      </c>
      <c r="P10" s="4">
        <v>2.38037109375</v>
      </c>
      <c r="Q10" s="2">
        <v>1</v>
      </c>
      <c r="R10" s="5" t="str">
        <f t="shared" si="0"/>
        <v>Countercurrent</v>
      </c>
      <c r="S10" s="6">
        <f t="shared" si="1"/>
        <v>4.1799903617856415</v>
      </c>
      <c r="T10" s="6">
        <f t="shared" si="2"/>
        <v>4.1799836634670715</v>
      </c>
      <c r="U10" s="7">
        <f t="shared" si="3"/>
        <v>48.500406901041664</v>
      </c>
      <c r="V10" s="7">
        <f t="shared" si="4"/>
        <v>988.69614533275148</v>
      </c>
      <c r="W10" s="7">
        <f t="shared" si="5"/>
        <v>23.173258463541668</v>
      </c>
      <c r="X10" s="7">
        <f t="shared" si="6"/>
        <v>997.50718703788141</v>
      </c>
      <c r="Y10" s="7">
        <f t="shared" si="7"/>
        <v>5.812255859375</v>
      </c>
      <c r="Z10" s="7">
        <f t="shared" si="8"/>
        <v>6.29931640625</v>
      </c>
      <c r="AA10" s="8">
        <f t="shared" si="9"/>
        <v>4.0833601379913036E-2</v>
      </c>
      <c r="AB10" s="8">
        <f t="shared" si="10"/>
        <v>3.9573954563880791E-2</v>
      </c>
      <c r="AC10" s="6">
        <f t="shared" si="11"/>
        <v>0.99205942902862032</v>
      </c>
      <c r="AD10" s="6">
        <f t="shared" si="12"/>
        <v>1.0420233674860953</v>
      </c>
      <c r="AE10" s="6">
        <f t="shared" si="19"/>
        <v>-4.9963938457474932E-2</v>
      </c>
      <c r="AF10" s="6">
        <f t="shared" si="20"/>
        <v>105.03638562322797</v>
      </c>
      <c r="AG10" s="6">
        <f t="shared" si="21"/>
        <v>23.216601815823605</v>
      </c>
      <c r="AH10" s="6">
        <f t="shared" si="22"/>
        <v>20.103626943005182</v>
      </c>
      <c r="AI10" s="6">
        <f t="shared" si="23"/>
        <v>21.660114379414395</v>
      </c>
      <c r="AJ10" s="6">
        <f t="shared" si="13"/>
        <v>0.98091603053435117</v>
      </c>
      <c r="AK10" s="6">
        <f t="shared" si="14"/>
        <v>25.277660313766063</v>
      </c>
      <c r="AL10" s="6">
        <f t="shared" si="24"/>
        <v>1.9623244729029581</v>
      </c>
      <c r="AM10" s="15">
        <f t="shared" si="15"/>
        <v>25.52197265625</v>
      </c>
      <c r="AN10" s="15">
        <f t="shared" si="16"/>
        <v>25.034912109375</v>
      </c>
      <c r="AO10" s="15">
        <f t="shared" si="25"/>
        <v>25.277660313766063</v>
      </c>
      <c r="AP10" s="16">
        <f t="shared" si="17"/>
        <v>4.1308715820312501E-5</v>
      </c>
      <c r="AQ10" s="16">
        <f t="shared" si="18"/>
        <v>3.9680786132812506E-5</v>
      </c>
    </row>
    <row r="11" spans="1:43" ht="12.75" customHeight="1" x14ac:dyDescent="0.2">
      <c r="A11" s="1"/>
      <c r="B11" s="2" t="s">
        <v>47</v>
      </c>
      <c r="C11" s="3">
        <v>51.36865234375</v>
      </c>
      <c r="D11" s="3">
        <v>48.673583984375</v>
      </c>
      <c r="E11" s="3">
        <v>45.65380859375</v>
      </c>
      <c r="F11" s="3">
        <v>20.001953125</v>
      </c>
      <c r="G11" s="3">
        <v>23.18408203125</v>
      </c>
      <c r="H11" s="3">
        <v>26.398681640625</v>
      </c>
      <c r="I11" s="3">
        <v>132.967529296875</v>
      </c>
      <c r="J11" s="3">
        <v>132.967529296875</v>
      </c>
      <c r="K11" s="3">
        <v>132.967529296875</v>
      </c>
      <c r="L11" s="3">
        <v>132.967529296875</v>
      </c>
      <c r="M11" s="2">
        <v>30</v>
      </c>
      <c r="N11" s="3">
        <v>2.63671875</v>
      </c>
      <c r="O11" s="2">
        <v>75</v>
      </c>
      <c r="P11" s="4">
        <v>2.38037109375</v>
      </c>
      <c r="Q11" s="2">
        <v>1</v>
      </c>
      <c r="R11" s="5" t="str">
        <f t="shared" si="0"/>
        <v>Countercurrent</v>
      </c>
      <c r="S11" s="6">
        <f t="shared" si="1"/>
        <v>4.1800081839767325</v>
      </c>
      <c r="T11" s="6">
        <f t="shared" si="2"/>
        <v>4.1799748239012207</v>
      </c>
      <c r="U11" s="7">
        <f t="shared" si="3"/>
        <v>48.565348307291664</v>
      </c>
      <c r="V11" s="7">
        <f t="shared" si="4"/>
        <v>988.66743941442041</v>
      </c>
      <c r="W11" s="7">
        <f t="shared" si="5"/>
        <v>23.194905598958332</v>
      </c>
      <c r="X11" s="7">
        <f t="shared" si="6"/>
        <v>997.50202041978014</v>
      </c>
      <c r="Y11" s="7">
        <f t="shared" si="7"/>
        <v>5.71484375</v>
      </c>
      <c r="Z11" s="7">
        <f t="shared" si="8"/>
        <v>6.396728515625</v>
      </c>
      <c r="AA11" s="8">
        <f t="shared" si="9"/>
        <v>4.3447299583641519E-2</v>
      </c>
      <c r="AB11" s="8">
        <f t="shared" si="10"/>
        <v>3.9573749589407778E-2</v>
      </c>
      <c r="AC11" s="6">
        <f t="shared" si="11"/>
        <v>1.0378731610828404</v>
      </c>
      <c r="AD11" s="6">
        <f t="shared" si="12"/>
        <v>1.0581294125780472</v>
      </c>
      <c r="AE11" s="6">
        <f t="shared" si="19"/>
        <v>-2.0256251495206712E-2</v>
      </c>
      <c r="AF11" s="6">
        <f t="shared" si="20"/>
        <v>101.95170780541937</v>
      </c>
      <c r="AG11" s="6">
        <f t="shared" si="21"/>
        <v>22.886866059817944</v>
      </c>
      <c r="AH11" s="6">
        <f t="shared" si="22"/>
        <v>20.39337474120083</v>
      </c>
      <c r="AI11" s="6">
        <f t="shared" si="23"/>
        <v>21.640120400509389</v>
      </c>
      <c r="AJ11" s="6">
        <f t="shared" si="13"/>
        <v>0.97341772151898731</v>
      </c>
      <c r="AK11" s="6">
        <f t="shared" si="14"/>
        <v>25.309382160878211</v>
      </c>
      <c r="AL11" s="6">
        <f t="shared" si="24"/>
        <v>2.0503723767052779</v>
      </c>
      <c r="AM11" s="15">
        <f t="shared" si="15"/>
        <v>25.65185546875</v>
      </c>
      <c r="AN11" s="15">
        <f t="shared" si="16"/>
        <v>24.969970703125</v>
      </c>
      <c r="AO11" s="15">
        <f t="shared" si="25"/>
        <v>25.309382160878211</v>
      </c>
      <c r="AP11" s="16">
        <f t="shared" si="17"/>
        <v>4.39541015625E-5</v>
      </c>
      <c r="AQ11" s="16">
        <f t="shared" si="18"/>
        <v>3.9680786132812506E-5</v>
      </c>
    </row>
    <row r="12" spans="1:43" ht="12.75" customHeight="1" x14ac:dyDescent="0.2">
      <c r="A12" s="1"/>
      <c r="B12" s="2" t="s">
        <v>48</v>
      </c>
      <c r="C12" s="3">
        <v>51.5634765625</v>
      </c>
      <c r="D12" s="3">
        <v>48.64111328125</v>
      </c>
      <c r="E12" s="3">
        <v>45.556396484375</v>
      </c>
      <c r="F12" s="3">
        <v>20.034423828125</v>
      </c>
      <c r="G12" s="3">
        <v>23.151611328125</v>
      </c>
      <c r="H12" s="3">
        <v>26.398681640625</v>
      </c>
      <c r="I12" s="3">
        <v>132.967529296875</v>
      </c>
      <c r="J12" s="3">
        <v>132.967529296875</v>
      </c>
      <c r="K12" s="3">
        <v>132.967529296875</v>
      </c>
      <c r="L12" s="3">
        <v>132.967529296875</v>
      </c>
      <c r="M12" s="2">
        <v>30</v>
      </c>
      <c r="N12" s="3">
        <v>2.5146484375</v>
      </c>
      <c r="O12" s="2">
        <v>75</v>
      </c>
      <c r="P12" s="4">
        <v>2.35595703125</v>
      </c>
      <c r="Q12" s="2">
        <v>1</v>
      </c>
      <c r="R12" s="5" t="str">
        <f t="shared" si="0"/>
        <v>Countercurrent</v>
      </c>
      <c r="S12" s="6">
        <f t="shared" si="1"/>
        <v>4.1800141399380637</v>
      </c>
      <c r="T12" s="6">
        <f t="shared" si="2"/>
        <v>4.1799748239012207</v>
      </c>
      <c r="U12" s="7">
        <f t="shared" si="3"/>
        <v>48.586995442708336</v>
      </c>
      <c r="V12" s="7">
        <f t="shared" si="4"/>
        <v>988.6578646899319</v>
      </c>
      <c r="W12" s="7">
        <f t="shared" si="5"/>
        <v>23.194905598958332</v>
      </c>
      <c r="X12" s="7">
        <f t="shared" si="6"/>
        <v>997.50202041978014</v>
      </c>
      <c r="Y12" s="7">
        <f t="shared" si="7"/>
        <v>6.007080078125</v>
      </c>
      <c r="Z12" s="7">
        <f t="shared" si="8"/>
        <v>6.3642578125</v>
      </c>
      <c r="AA12" s="8">
        <f t="shared" si="9"/>
        <v>4.1435449244410394E-2</v>
      </c>
      <c r="AB12" s="8">
        <f t="shared" si="10"/>
        <v>3.9167864978234365E-2</v>
      </c>
      <c r="AC12" s="6">
        <f t="shared" si="11"/>
        <v>1.0404308573564913</v>
      </c>
      <c r="AD12" s="6">
        <f t="shared" si="12"/>
        <v>1.041960677313611</v>
      </c>
      <c r="AE12" s="6">
        <f t="shared" si="19"/>
        <v>-1.5298199571196491E-3</v>
      </c>
      <c r="AF12" s="6">
        <f t="shared" si="20"/>
        <v>100.14703715737599</v>
      </c>
      <c r="AG12" s="6">
        <f t="shared" si="21"/>
        <v>23.870967741935484</v>
      </c>
      <c r="AH12" s="6">
        <f t="shared" si="22"/>
        <v>20.185375901132851</v>
      </c>
      <c r="AI12" s="6">
        <f t="shared" si="23"/>
        <v>22.028171821534166</v>
      </c>
      <c r="AJ12" s="6">
        <f t="shared" si="13"/>
        <v>0.98600508905852413</v>
      </c>
      <c r="AK12" s="6">
        <f t="shared" si="14"/>
        <v>25.342964292254305</v>
      </c>
      <c r="AL12" s="6">
        <f t="shared" si="24"/>
        <v>2.0527015809166476</v>
      </c>
      <c r="AM12" s="15">
        <f t="shared" si="15"/>
        <v>25.52197265625</v>
      </c>
      <c r="AN12" s="15">
        <f t="shared" si="16"/>
        <v>25.164794921875</v>
      </c>
      <c r="AO12" s="15">
        <f t="shared" si="25"/>
        <v>25.342964292254305</v>
      </c>
      <c r="AP12" s="16">
        <f t="shared" si="17"/>
        <v>4.1919189453125005E-5</v>
      </c>
      <c r="AQ12" s="16">
        <f t="shared" si="18"/>
        <v>3.9273803710937505E-5</v>
      </c>
    </row>
    <row r="13" spans="1:43" ht="12.75" customHeight="1" x14ac:dyDescent="0.2">
      <c r="A13" s="1"/>
      <c r="B13" s="2" t="s">
        <v>49</v>
      </c>
      <c r="C13" s="3">
        <v>51.595947265625</v>
      </c>
      <c r="D13" s="3">
        <v>48.7060546875</v>
      </c>
      <c r="E13" s="3">
        <v>45.816162109375</v>
      </c>
      <c r="F13" s="3">
        <v>20.034423828125</v>
      </c>
      <c r="G13" s="3">
        <v>23.18408203125</v>
      </c>
      <c r="H13" s="3">
        <v>26.398681640625</v>
      </c>
      <c r="I13" s="3">
        <v>132.967529296875</v>
      </c>
      <c r="J13" s="3">
        <v>132.967529296875</v>
      </c>
      <c r="K13" s="3">
        <v>132.967529296875</v>
      </c>
      <c r="L13" s="3">
        <v>132.967529296875</v>
      </c>
      <c r="M13" s="2">
        <v>30</v>
      </c>
      <c r="N13" s="3">
        <v>2.490234375</v>
      </c>
      <c r="O13" s="2">
        <v>75</v>
      </c>
      <c r="P13" s="4">
        <v>2.38037109375</v>
      </c>
      <c r="Q13" s="2">
        <v>1</v>
      </c>
      <c r="R13" s="5" t="str">
        <f t="shared" si="0"/>
        <v>Countercurrent</v>
      </c>
      <c r="S13" s="6">
        <f t="shared" si="1"/>
        <v>4.1800470336739339</v>
      </c>
      <c r="T13" s="6">
        <f t="shared" si="2"/>
        <v>4.1799704132396771</v>
      </c>
      <c r="U13" s="7">
        <f t="shared" si="3"/>
        <v>48.7060546875</v>
      </c>
      <c r="V13" s="7">
        <f t="shared" si="4"/>
        <v>988.60514936241043</v>
      </c>
      <c r="W13" s="7">
        <f t="shared" si="5"/>
        <v>23.205729166666668</v>
      </c>
      <c r="X13" s="7">
        <f t="shared" si="6"/>
        <v>997.49943532885584</v>
      </c>
      <c r="Y13" s="7">
        <f t="shared" si="7"/>
        <v>5.77978515625</v>
      </c>
      <c r="Z13" s="7">
        <f t="shared" si="8"/>
        <v>6.3642578125</v>
      </c>
      <c r="AA13" s="8">
        <f t="shared" si="9"/>
        <v>4.1030975437404735E-2</v>
      </c>
      <c r="AB13" s="8">
        <f t="shared" si="10"/>
        <v>3.9573647031479267E-2</v>
      </c>
      <c r="AC13" s="6">
        <f t="shared" si="11"/>
        <v>0.99129908526485522</v>
      </c>
      <c r="AD13" s="6">
        <f t="shared" si="12"/>
        <v>1.0527543581393872</v>
      </c>
      <c r="AE13" s="6">
        <f t="shared" si="19"/>
        <v>-6.1455272874532008E-2</v>
      </c>
      <c r="AF13" s="6">
        <f t="shared" si="20"/>
        <v>106.1994683328203</v>
      </c>
      <c r="AG13" s="6">
        <f t="shared" si="21"/>
        <v>22.938144329896907</v>
      </c>
      <c r="AH13" s="6">
        <f t="shared" si="22"/>
        <v>20.164609053497941</v>
      </c>
      <c r="AI13" s="6">
        <f t="shared" si="23"/>
        <v>21.551376691697424</v>
      </c>
      <c r="AJ13" s="6">
        <f t="shared" si="13"/>
        <v>0.97732997481108308</v>
      </c>
      <c r="AK13" s="6">
        <f t="shared" si="14"/>
        <v>25.488385087243547</v>
      </c>
      <c r="AL13" s="6">
        <f t="shared" si="24"/>
        <v>1.944609440479973</v>
      </c>
      <c r="AM13" s="15">
        <f t="shared" si="15"/>
        <v>25.78173828125</v>
      </c>
      <c r="AN13" s="15">
        <f t="shared" si="16"/>
        <v>25.197265625</v>
      </c>
      <c r="AO13" s="15">
        <f t="shared" si="25"/>
        <v>25.488385087243547</v>
      </c>
      <c r="AP13" s="16">
        <f t="shared" si="17"/>
        <v>4.1512207031250005E-5</v>
      </c>
      <c r="AQ13" s="16">
        <f t="shared" si="18"/>
        <v>3.9680786132812506E-5</v>
      </c>
    </row>
    <row r="14" spans="1:43" ht="12.75" customHeight="1" x14ac:dyDescent="0.2">
      <c r="A14" s="1"/>
      <c r="B14" s="2" t="s">
        <v>50</v>
      </c>
      <c r="C14" s="3">
        <v>51.49853515625</v>
      </c>
      <c r="D14" s="3">
        <v>48.673583984375</v>
      </c>
      <c r="E14" s="3">
        <v>45.686279296875</v>
      </c>
      <c r="F14" s="3">
        <v>20.034423828125</v>
      </c>
      <c r="G14" s="3">
        <v>23.18408203125</v>
      </c>
      <c r="H14" s="3">
        <v>26.398681640625</v>
      </c>
      <c r="I14" s="3">
        <v>132.967529296875</v>
      </c>
      <c r="J14" s="3">
        <v>132.967529296875</v>
      </c>
      <c r="K14" s="3">
        <v>132.967529296875</v>
      </c>
      <c r="L14" s="3">
        <v>132.967529296875</v>
      </c>
      <c r="M14" s="2">
        <v>30</v>
      </c>
      <c r="N14" s="3">
        <v>2.45361328125</v>
      </c>
      <c r="O14" s="2">
        <v>75</v>
      </c>
      <c r="P14" s="4">
        <v>2.33154296875</v>
      </c>
      <c r="Q14" s="2">
        <v>1</v>
      </c>
      <c r="R14" s="5" t="str">
        <f t="shared" si="0"/>
        <v>Countercurrent</v>
      </c>
      <c r="S14" s="6">
        <f t="shared" si="1"/>
        <v>4.1800230881482552</v>
      </c>
      <c r="T14" s="6">
        <f t="shared" si="2"/>
        <v>4.1799704132396771</v>
      </c>
      <c r="U14" s="7">
        <f t="shared" si="3"/>
        <v>48.619466145833336</v>
      </c>
      <c r="V14" s="7">
        <f t="shared" si="4"/>
        <v>988.64349690103984</v>
      </c>
      <c r="W14" s="7">
        <f t="shared" si="5"/>
        <v>23.205729166666668</v>
      </c>
      <c r="X14" s="7">
        <f t="shared" si="6"/>
        <v>997.49943532885584</v>
      </c>
      <c r="Y14" s="7">
        <f t="shared" si="7"/>
        <v>5.812255859375</v>
      </c>
      <c r="Z14" s="7">
        <f t="shared" si="8"/>
        <v>6.3642578125</v>
      </c>
      <c r="AA14" s="8">
        <f t="shared" si="9"/>
        <v>4.0429146906963913E-2</v>
      </c>
      <c r="AB14" s="8">
        <f t="shared" si="10"/>
        <v>3.8761879912884822E-2</v>
      </c>
      <c r="AC14" s="6">
        <f t="shared" si="11"/>
        <v>0.98224082763608644</v>
      </c>
      <c r="AD14" s="6">
        <f t="shared" si="12"/>
        <v>1.0311593969467845</v>
      </c>
      <c r="AE14" s="6">
        <f t="shared" si="19"/>
        <v>-4.8918569310698046E-2</v>
      </c>
      <c r="AF14" s="6">
        <f t="shared" si="20"/>
        <v>104.98030299029904</v>
      </c>
      <c r="AG14" s="6">
        <f t="shared" si="21"/>
        <v>23.15653298835705</v>
      </c>
      <c r="AH14" s="6">
        <f t="shared" si="22"/>
        <v>20.227038183694532</v>
      </c>
      <c r="AI14" s="6">
        <f t="shared" si="23"/>
        <v>21.691785586025791</v>
      </c>
      <c r="AJ14" s="6">
        <f t="shared" si="13"/>
        <v>0.97848101265822784</v>
      </c>
      <c r="AK14" s="6">
        <f t="shared" si="14"/>
        <v>25.374853817283054</v>
      </c>
      <c r="AL14" s="6">
        <f t="shared" si="24"/>
        <v>1.9354610566604975</v>
      </c>
      <c r="AM14" s="15">
        <f t="shared" si="15"/>
        <v>25.65185546875</v>
      </c>
      <c r="AN14" s="15">
        <f t="shared" si="16"/>
        <v>25.099853515625</v>
      </c>
      <c r="AO14" s="15">
        <f t="shared" si="25"/>
        <v>25.374853817283054</v>
      </c>
      <c r="AP14" s="16">
        <f t="shared" si="17"/>
        <v>4.09017333984375E-5</v>
      </c>
      <c r="AQ14" s="16">
        <f t="shared" si="18"/>
        <v>3.8866821289062505E-5</v>
      </c>
    </row>
    <row r="15" spans="1:43" ht="12.75" customHeight="1" x14ac:dyDescent="0.2">
      <c r="A15" s="1"/>
      <c r="B15" s="2" t="s">
        <v>51</v>
      </c>
      <c r="C15" s="3">
        <v>51.36865234375</v>
      </c>
      <c r="D15" s="3">
        <v>48.576171875</v>
      </c>
      <c r="E15" s="3">
        <v>45.65380859375</v>
      </c>
      <c r="F15" s="3">
        <v>20.06689453125</v>
      </c>
      <c r="G15" s="3">
        <v>23.151611328125</v>
      </c>
      <c r="H15" s="3">
        <v>26.3662109375</v>
      </c>
      <c r="I15" s="3">
        <v>132.967529296875</v>
      </c>
      <c r="J15" s="3">
        <v>132.967529296875</v>
      </c>
      <c r="K15" s="3">
        <v>132.967529296875</v>
      </c>
      <c r="L15" s="3">
        <v>132.967529296875</v>
      </c>
      <c r="M15" s="2">
        <v>30</v>
      </c>
      <c r="N15" s="3">
        <v>2.52685546875</v>
      </c>
      <c r="O15" s="2">
        <v>75</v>
      </c>
      <c r="P15" s="4">
        <v>2.35595703125</v>
      </c>
      <c r="Q15" s="2">
        <v>1</v>
      </c>
      <c r="R15" s="5" t="str">
        <f t="shared" si="0"/>
        <v>Countercurrent</v>
      </c>
      <c r="S15" s="6">
        <f t="shared" si="1"/>
        <v>4.1799992643108084</v>
      </c>
      <c r="T15" s="6">
        <f t="shared" si="2"/>
        <v>4.1799748239012207</v>
      </c>
      <c r="U15" s="7">
        <f t="shared" si="3"/>
        <v>48.532877604166664</v>
      </c>
      <c r="V15" s="7">
        <f t="shared" si="4"/>
        <v>988.68179579712569</v>
      </c>
      <c r="W15" s="7">
        <f t="shared" si="5"/>
        <v>23.194905598958332</v>
      </c>
      <c r="X15" s="7">
        <f t="shared" si="6"/>
        <v>997.50202041978014</v>
      </c>
      <c r="Y15" s="7">
        <f t="shared" si="7"/>
        <v>5.71484375</v>
      </c>
      <c r="Z15" s="7">
        <f t="shared" si="8"/>
        <v>6.29931640625</v>
      </c>
      <c r="AA15" s="8">
        <f t="shared" si="9"/>
        <v>4.1637600042725632E-2</v>
      </c>
      <c r="AB15" s="8">
        <f t="shared" si="10"/>
        <v>3.9167864978234365E-2</v>
      </c>
      <c r="AC15" s="6">
        <f t="shared" si="11"/>
        <v>0.99464076652413902</v>
      </c>
      <c r="AD15" s="6">
        <f t="shared" si="12"/>
        <v>1.0313284255042883</v>
      </c>
      <c r="AE15" s="6">
        <f t="shared" si="19"/>
        <v>-3.6687658980149251E-2</v>
      </c>
      <c r="AF15" s="6">
        <f t="shared" si="20"/>
        <v>103.68853361081887</v>
      </c>
      <c r="AG15" s="6">
        <f t="shared" si="21"/>
        <v>22.857142857142858</v>
      </c>
      <c r="AH15" s="6">
        <f t="shared" si="22"/>
        <v>20.124481327800829</v>
      </c>
      <c r="AI15" s="6">
        <f t="shared" si="23"/>
        <v>21.490812092471842</v>
      </c>
      <c r="AJ15" s="6">
        <f t="shared" si="13"/>
        <v>0.97715736040609136</v>
      </c>
      <c r="AK15" s="6">
        <f t="shared" si="14"/>
        <v>25.293552265578857</v>
      </c>
      <c r="AL15" s="6">
        <f t="shared" si="24"/>
        <v>1.9661943013787593</v>
      </c>
      <c r="AM15" s="15">
        <f t="shared" si="15"/>
        <v>25.5869140625</v>
      </c>
      <c r="AN15" s="15">
        <f t="shared" si="16"/>
        <v>25.00244140625</v>
      </c>
      <c r="AO15" s="15">
        <f t="shared" si="25"/>
        <v>25.293552265578857</v>
      </c>
      <c r="AP15" s="16">
        <f t="shared" si="17"/>
        <v>4.2122680664062502E-5</v>
      </c>
      <c r="AQ15" s="16">
        <f t="shared" si="18"/>
        <v>3.9273803710937505E-5</v>
      </c>
    </row>
    <row r="16" spans="1:43" ht="12.75" customHeight="1" x14ac:dyDescent="0.2">
      <c r="A16" s="1"/>
      <c r="B16" s="2" t="s">
        <v>52</v>
      </c>
      <c r="C16" s="3">
        <v>51.23876953125</v>
      </c>
      <c r="D16" s="3">
        <v>48.38134765625</v>
      </c>
      <c r="E16" s="3">
        <v>45.361572265625</v>
      </c>
      <c r="F16" s="3">
        <v>20.034423828125</v>
      </c>
      <c r="G16" s="3">
        <v>23.086669921875</v>
      </c>
      <c r="H16" s="3">
        <v>26.30126953125</v>
      </c>
      <c r="I16" s="3">
        <v>132.967529296875</v>
      </c>
      <c r="J16" s="3">
        <v>132.967529296875</v>
      </c>
      <c r="K16" s="3">
        <v>132.967529296875</v>
      </c>
      <c r="L16" s="3">
        <v>132.967529296875</v>
      </c>
      <c r="M16" s="2">
        <v>29</v>
      </c>
      <c r="N16" s="3">
        <v>2.45361328125</v>
      </c>
      <c r="O16" s="2">
        <v>75</v>
      </c>
      <c r="P16" s="4">
        <v>2.35595703125</v>
      </c>
      <c r="Q16" s="2">
        <v>1</v>
      </c>
      <c r="R16" s="5" t="str">
        <f t="shared" si="0"/>
        <v>Countercurrent</v>
      </c>
      <c r="S16" s="6">
        <f t="shared" si="1"/>
        <v>4.1799431715812974</v>
      </c>
      <c r="T16" s="6">
        <f t="shared" si="2"/>
        <v>4.1799969684974823</v>
      </c>
      <c r="U16" s="7">
        <f t="shared" si="3"/>
        <v>48.327229817708336</v>
      </c>
      <c r="V16" s="7">
        <f t="shared" si="4"/>
        <v>988.77256044500473</v>
      </c>
      <c r="W16" s="7">
        <f t="shared" si="5"/>
        <v>23.140787760416668</v>
      </c>
      <c r="X16" s="7">
        <f t="shared" si="6"/>
        <v>997.51492805159592</v>
      </c>
      <c r="Y16" s="7">
        <f t="shared" si="7"/>
        <v>5.877197265625</v>
      </c>
      <c r="Z16" s="7">
        <f t="shared" si="8"/>
        <v>6.266845703125</v>
      </c>
      <c r="AA16" s="8">
        <f t="shared" si="9"/>
        <v>4.0434424774057197E-2</v>
      </c>
      <c r="AB16" s="8">
        <f t="shared" si="10"/>
        <v>3.9168371808666592E-2</v>
      </c>
      <c r="AC16" s="6">
        <f t="shared" si="11"/>
        <v>0.99332625443888811</v>
      </c>
      <c r="AD16" s="6">
        <f t="shared" si="12"/>
        <v>1.0260310118132334</v>
      </c>
      <c r="AE16" s="6">
        <f t="shared" si="19"/>
        <v>-3.2704757374345306E-2</v>
      </c>
      <c r="AF16" s="6">
        <f t="shared" si="20"/>
        <v>103.29244870234702</v>
      </c>
      <c r="AG16" s="6">
        <f t="shared" si="21"/>
        <v>23.567708333333336</v>
      </c>
      <c r="AH16" s="6">
        <f t="shared" si="22"/>
        <v>20.083246618106141</v>
      </c>
      <c r="AI16" s="6">
        <f t="shared" si="23"/>
        <v>21.825477475719737</v>
      </c>
      <c r="AJ16" s="6">
        <f t="shared" si="13"/>
        <v>0.98461538461538467</v>
      </c>
      <c r="AK16" s="6">
        <f t="shared" si="14"/>
        <v>25.1318207889287</v>
      </c>
      <c r="AL16" s="6">
        <f t="shared" si="24"/>
        <v>1.9762321695300273</v>
      </c>
      <c r="AM16" s="15">
        <f t="shared" si="15"/>
        <v>25.3271484375</v>
      </c>
      <c r="AN16" s="15">
        <f t="shared" si="16"/>
        <v>24.9375</v>
      </c>
      <c r="AO16" s="15">
        <f t="shared" si="25"/>
        <v>25.1318207889287</v>
      </c>
      <c r="AP16" s="16">
        <f t="shared" si="17"/>
        <v>4.09017333984375E-5</v>
      </c>
      <c r="AQ16" s="16">
        <f t="shared" si="18"/>
        <v>3.9273803710937505E-5</v>
      </c>
    </row>
    <row r="17" spans="1:43" ht="12.75" customHeight="1" x14ac:dyDescent="0.2">
      <c r="A17" s="1"/>
      <c r="B17" s="2" t="s">
        <v>53</v>
      </c>
      <c r="C17" s="3">
        <v>51.23876953125</v>
      </c>
      <c r="D17" s="3">
        <v>48.348876953125</v>
      </c>
      <c r="E17" s="3">
        <v>45.361572265625</v>
      </c>
      <c r="F17" s="3">
        <v>20.034423828125</v>
      </c>
      <c r="G17" s="3">
        <v>23.119140625</v>
      </c>
      <c r="H17" s="3">
        <v>26.203857421875</v>
      </c>
      <c r="I17" s="3">
        <v>132.967529296875</v>
      </c>
      <c r="J17" s="3">
        <v>132.967529296875</v>
      </c>
      <c r="K17" s="3">
        <v>132.967529296875</v>
      </c>
      <c r="L17" s="3">
        <v>132.967529296875</v>
      </c>
      <c r="M17" s="2">
        <v>30</v>
      </c>
      <c r="N17" s="3">
        <v>2.5146484375</v>
      </c>
      <c r="O17" s="2">
        <v>75</v>
      </c>
      <c r="P17" s="4">
        <v>2.4169921875</v>
      </c>
      <c r="Q17" s="2">
        <v>1</v>
      </c>
      <c r="R17" s="5" t="str">
        <f t="shared" si="0"/>
        <v>Countercurrent</v>
      </c>
      <c r="S17" s="6">
        <f t="shared" si="1"/>
        <v>4.1799402384292419</v>
      </c>
      <c r="T17" s="6">
        <f t="shared" si="2"/>
        <v>4.1800058690304098</v>
      </c>
      <c r="U17" s="7">
        <f t="shared" si="3"/>
        <v>48.31640625</v>
      </c>
      <c r="V17" s="7">
        <f t="shared" si="4"/>
        <v>988.77732991161577</v>
      </c>
      <c r="W17" s="7">
        <f t="shared" si="5"/>
        <v>23.119140625</v>
      </c>
      <c r="X17" s="7">
        <f t="shared" si="6"/>
        <v>997.52008278194774</v>
      </c>
      <c r="Y17" s="7">
        <f t="shared" si="7"/>
        <v>5.877197265625</v>
      </c>
      <c r="Z17" s="7">
        <f t="shared" si="8"/>
        <v>6.16943359375</v>
      </c>
      <c r="AA17" s="8">
        <f t="shared" si="9"/>
        <v>4.1440456128294445E-2</v>
      </c>
      <c r="AB17" s="8">
        <f t="shared" si="10"/>
        <v>4.018330411597202E-2</v>
      </c>
      <c r="AC17" s="6">
        <f t="shared" si="11"/>
        <v>1.018040058999889</v>
      </c>
      <c r="AD17" s="6">
        <f t="shared" si="12"/>
        <v>1.0362578410024919</v>
      </c>
      <c r="AE17" s="6">
        <f t="shared" si="19"/>
        <v>-1.8217782002602823E-2</v>
      </c>
      <c r="AF17" s="6">
        <f t="shared" si="20"/>
        <v>101.78949559416156</v>
      </c>
      <c r="AG17" s="6">
        <f t="shared" si="21"/>
        <v>23.476005188067443</v>
      </c>
      <c r="AH17" s="6">
        <f t="shared" si="22"/>
        <v>19.771071800208119</v>
      </c>
      <c r="AI17" s="6">
        <f t="shared" si="23"/>
        <v>21.623538494137783</v>
      </c>
      <c r="AJ17" s="6">
        <f t="shared" si="13"/>
        <v>0.9884615384615385</v>
      </c>
      <c r="AK17" s="6">
        <f t="shared" si="14"/>
        <v>25.180747643890033</v>
      </c>
      <c r="AL17" s="6">
        <f t="shared" si="24"/>
        <v>2.0214651157248515</v>
      </c>
      <c r="AM17" s="15">
        <f t="shared" si="15"/>
        <v>25.3271484375</v>
      </c>
      <c r="AN17" s="15">
        <f t="shared" si="16"/>
        <v>25.034912109375</v>
      </c>
      <c r="AO17" s="15">
        <f t="shared" si="25"/>
        <v>25.180747643890033</v>
      </c>
      <c r="AP17" s="16">
        <f t="shared" si="17"/>
        <v>4.1919189453125005E-5</v>
      </c>
      <c r="AQ17" s="16">
        <f t="shared" si="18"/>
        <v>4.0291259765625003E-5</v>
      </c>
    </row>
    <row r="18" spans="1:43" ht="12.75" customHeight="1" x14ac:dyDescent="0.2">
      <c r="A18" s="1"/>
      <c r="B18" s="2" t="s">
        <v>54</v>
      </c>
      <c r="C18" s="3">
        <v>51.271240234375</v>
      </c>
      <c r="D18" s="3">
        <v>48.38134765625</v>
      </c>
      <c r="E18" s="3">
        <v>45.26416015625</v>
      </c>
      <c r="F18" s="3">
        <v>20.06689453125</v>
      </c>
      <c r="G18" s="3">
        <v>23.119140625</v>
      </c>
      <c r="H18" s="3">
        <v>26.236328125</v>
      </c>
      <c r="I18" s="3">
        <v>132.967529296875</v>
      </c>
      <c r="J18" s="3">
        <v>132.967529296875</v>
      </c>
      <c r="K18" s="3">
        <v>132.967529296875</v>
      </c>
      <c r="L18" s="3">
        <v>132.967529296875</v>
      </c>
      <c r="M18" s="2">
        <v>30</v>
      </c>
      <c r="N18" s="3">
        <v>2.44140625</v>
      </c>
      <c r="O18" s="2">
        <v>75</v>
      </c>
      <c r="P18" s="4">
        <v>2.38037109375</v>
      </c>
      <c r="Q18" s="2">
        <v>1</v>
      </c>
      <c r="R18" s="5" t="str">
        <f t="shared" si="0"/>
        <v>Countercurrent</v>
      </c>
      <c r="S18" s="6">
        <f t="shared" si="1"/>
        <v>4.1799373071896637</v>
      </c>
      <c r="T18" s="6">
        <f t="shared" si="2"/>
        <v>4.1799969684974823</v>
      </c>
      <c r="U18" s="7">
        <f t="shared" si="3"/>
        <v>48.305582682291664</v>
      </c>
      <c r="V18" s="7">
        <f t="shared" si="4"/>
        <v>988.78209861555104</v>
      </c>
      <c r="W18" s="7">
        <f t="shared" si="5"/>
        <v>23.140787760416668</v>
      </c>
      <c r="X18" s="7">
        <f t="shared" si="6"/>
        <v>997.51492805159592</v>
      </c>
      <c r="Y18" s="7">
        <f t="shared" si="7"/>
        <v>6.007080078125</v>
      </c>
      <c r="Z18" s="7">
        <f t="shared" si="8"/>
        <v>6.16943359375</v>
      </c>
      <c r="AA18" s="8">
        <f t="shared" si="9"/>
        <v>4.0233646590802044E-2</v>
      </c>
      <c r="AB18" s="8">
        <f t="shared" si="10"/>
        <v>3.9574261671968834E-2</v>
      </c>
      <c r="AC18" s="6">
        <f t="shared" si="11"/>
        <v>1.0102354082460248</v>
      </c>
      <c r="AD18" s="6">
        <f t="shared" si="12"/>
        <v>1.0205495177771293</v>
      </c>
      <c r="AE18" s="6">
        <f t="shared" si="19"/>
        <v>-1.0314109531104565E-2</v>
      </c>
      <c r="AF18" s="6">
        <f t="shared" si="20"/>
        <v>101.02096100046739</v>
      </c>
      <c r="AG18" s="6">
        <f t="shared" si="21"/>
        <v>23.994811932555123</v>
      </c>
      <c r="AH18" s="6">
        <f t="shared" si="22"/>
        <v>19.771071800208119</v>
      </c>
      <c r="AI18" s="6">
        <f t="shared" si="23"/>
        <v>21.882941866381621</v>
      </c>
      <c r="AJ18" s="6">
        <f t="shared" si="13"/>
        <v>0.99355670103092786</v>
      </c>
      <c r="AK18" s="6">
        <f t="shared" si="14"/>
        <v>25.116001410837725</v>
      </c>
      <c r="AL18" s="6">
        <f t="shared" si="24"/>
        <v>2.0111390179531154</v>
      </c>
      <c r="AM18" s="15">
        <f t="shared" si="15"/>
        <v>25.197265625</v>
      </c>
      <c r="AN18" s="15">
        <f t="shared" si="16"/>
        <v>25.034912109375</v>
      </c>
      <c r="AO18" s="15">
        <f t="shared" si="25"/>
        <v>25.116001410837725</v>
      </c>
      <c r="AP18" s="16">
        <f t="shared" si="17"/>
        <v>4.0698242187500004E-5</v>
      </c>
      <c r="AQ18" s="16">
        <f t="shared" si="18"/>
        <v>3.9680786132812506E-5</v>
      </c>
    </row>
    <row r="19" spans="1:43" ht="12.75" customHeight="1" x14ac:dyDescent="0.2">
      <c r="A19" s="1"/>
      <c r="B19" s="2" t="s">
        <v>55</v>
      </c>
      <c r="C19" s="3">
        <v>51.206298828125</v>
      </c>
      <c r="D19" s="3">
        <v>48.413818359375</v>
      </c>
      <c r="E19" s="3">
        <v>45.426513671875</v>
      </c>
      <c r="F19" s="3">
        <v>20.06689453125</v>
      </c>
      <c r="G19" s="3">
        <v>23.119140625</v>
      </c>
      <c r="H19" s="3">
        <v>26.30126953125</v>
      </c>
      <c r="I19" s="3">
        <v>132.967529296875</v>
      </c>
      <c r="J19" s="3">
        <v>132.967529296875</v>
      </c>
      <c r="K19" s="3">
        <v>132.967529296875</v>
      </c>
      <c r="L19" s="3">
        <v>132.967529296875</v>
      </c>
      <c r="M19" s="2">
        <v>31</v>
      </c>
      <c r="N19" s="3">
        <v>2.47802734375</v>
      </c>
      <c r="O19" s="2">
        <v>75</v>
      </c>
      <c r="P19" s="4">
        <v>2.34375</v>
      </c>
      <c r="Q19" s="2">
        <v>1</v>
      </c>
      <c r="R19" s="5" t="str">
        <f t="shared" si="0"/>
        <v>Countercurrent</v>
      </c>
      <c r="S19" s="6">
        <f t="shared" si="1"/>
        <v>4.1799490436212441</v>
      </c>
      <c r="T19" s="6">
        <f t="shared" si="2"/>
        <v>4.1799880923813371</v>
      </c>
      <c r="U19" s="7">
        <f t="shared" si="3"/>
        <v>48.348876953125</v>
      </c>
      <c r="V19" s="7">
        <f t="shared" si="4"/>
        <v>988.76301922413563</v>
      </c>
      <c r="W19" s="7">
        <f t="shared" si="5"/>
        <v>23.162434895833332</v>
      </c>
      <c r="X19" s="7">
        <f t="shared" si="6"/>
        <v>997.50976856451587</v>
      </c>
      <c r="Y19" s="7">
        <f t="shared" si="7"/>
        <v>5.77978515625</v>
      </c>
      <c r="Z19" s="7">
        <f t="shared" si="8"/>
        <v>6.234375</v>
      </c>
      <c r="AA19" s="8">
        <f t="shared" si="9"/>
        <v>4.0836363302103586E-2</v>
      </c>
      <c r="AB19" s="8">
        <f t="shared" si="10"/>
        <v>3.89652253345514E-2</v>
      </c>
      <c r="AC19" s="6">
        <f t="shared" si="11"/>
        <v>0.98657417195568664</v>
      </c>
      <c r="AD19" s="6">
        <f t="shared" si="12"/>
        <v>1.0154187029412001</v>
      </c>
      <c r="AE19" s="6">
        <f t="shared" si="19"/>
        <v>-2.8844530985513428E-2</v>
      </c>
      <c r="AF19" s="6">
        <f t="shared" si="20"/>
        <v>102.92370627626862</v>
      </c>
      <c r="AG19" s="6">
        <f t="shared" si="21"/>
        <v>23.207301173402868</v>
      </c>
      <c r="AH19" s="6">
        <f t="shared" si="22"/>
        <v>20.020855057351408</v>
      </c>
      <c r="AI19" s="6">
        <f t="shared" si="23"/>
        <v>21.61407811537714</v>
      </c>
      <c r="AJ19" s="6">
        <f t="shared" si="13"/>
        <v>0.98207426376440465</v>
      </c>
      <c r="AK19" s="6">
        <f t="shared" si="14"/>
        <v>25.131638990861102</v>
      </c>
      <c r="AL19" s="6">
        <f t="shared" si="24"/>
        <v>1.9628130348252366</v>
      </c>
      <c r="AM19" s="15">
        <f t="shared" si="15"/>
        <v>25.359619140625</v>
      </c>
      <c r="AN19" s="15">
        <f t="shared" si="16"/>
        <v>24.905029296875</v>
      </c>
      <c r="AO19" s="15">
        <f t="shared" si="25"/>
        <v>25.131638990861102</v>
      </c>
      <c r="AP19" s="16">
        <f t="shared" si="17"/>
        <v>4.1308715820312501E-5</v>
      </c>
      <c r="AQ19" s="16">
        <f t="shared" si="18"/>
        <v>3.9070312500000002E-5</v>
      </c>
    </row>
    <row r="20" spans="1:43" ht="12.75" customHeight="1" x14ac:dyDescent="0.2">
      <c r="A20" s="1"/>
      <c r="B20" s="2" t="s">
        <v>56</v>
      </c>
      <c r="C20" s="3">
        <v>51.10888671875</v>
      </c>
      <c r="D20" s="3">
        <v>48.283935546875</v>
      </c>
      <c r="E20" s="3">
        <v>45.231689453125</v>
      </c>
      <c r="F20" s="3">
        <v>20.06689453125</v>
      </c>
      <c r="G20" s="3">
        <v>23.151611328125</v>
      </c>
      <c r="H20" s="3">
        <v>26.268798828125</v>
      </c>
      <c r="I20" s="3">
        <v>132.967529296875</v>
      </c>
      <c r="J20" s="3">
        <v>132.967529296875</v>
      </c>
      <c r="K20" s="3">
        <v>132.967529296875</v>
      </c>
      <c r="L20" s="3">
        <v>132.967529296875</v>
      </c>
      <c r="M20" s="2">
        <v>30</v>
      </c>
      <c r="N20" s="3">
        <v>2.45361328125</v>
      </c>
      <c r="O20" s="2">
        <v>75</v>
      </c>
      <c r="P20" s="4">
        <v>2.34375</v>
      </c>
      <c r="Q20" s="2">
        <v>1</v>
      </c>
      <c r="R20" s="5" t="str">
        <f t="shared" si="0"/>
        <v>Countercurrent</v>
      </c>
      <c r="S20" s="6">
        <f t="shared" si="1"/>
        <v>4.1799110121611021</v>
      </c>
      <c r="T20" s="6">
        <f t="shared" si="2"/>
        <v>4.1799880923813371</v>
      </c>
      <c r="U20" s="7">
        <f t="shared" si="3"/>
        <v>48.208170572916664</v>
      </c>
      <c r="V20" s="7">
        <f t="shared" si="4"/>
        <v>988.82498261481305</v>
      </c>
      <c r="W20" s="7">
        <f t="shared" si="5"/>
        <v>23.162434895833332</v>
      </c>
      <c r="X20" s="7">
        <f t="shared" si="6"/>
        <v>997.50976856451587</v>
      </c>
      <c r="Y20" s="7">
        <f t="shared" si="7"/>
        <v>5.877197265625</v>
      </c>
      <c r="Z20" s="7">
        <f t="shared" si="8"/>
        <v>6.201904296875</v>
      </c>
      <c r="AA20" s="8">
        <f t="shared" si="9"/>
        <v>4.043656850292509E-2</v>
      </c>
      <c r="AB20" s="8">
        <f t="shared" si="10"/>
        <v>3.89652253345514E-2</v>
      </c>
      <c r="AC20" s="6">
        <f t="shared" si="11"/>
        <v>0.99337127522892965</v>
      </c>
      <c r="AD20" s="6">
        <f t="shared" si="12"/>
        <v>1.0101300638633812</v>
      </c>
      <c r="AE20" s="6">
        <f t="shared" si="19"/>
        <v>-1.6758788634451571E-2</v>
      </c>
      <c r="AF20" s="6">
        <f t="shared" si="20"/>
        <v>101.68706193266857</v>
      </c>
      <c r="AG20" s="6">
        <f t="shared" si="21"/>
        <v>23.660130718954246</v>
      </c>
      <c r="AH20" s="6">
        <f t="shared" si="22"/>
        <v>19.97907949790795</v>
      </c>
      <c r="AI20" s="6">
        <f t="shared" si="23"/>
        <v>21.819605108431098</v>
      </c>
      <c r="AJ20" s="6">
        <f t="shared" si="13"/>
        <v>0.98709677419354835</v>
      </c>
      <c r="AK20" s="6">
        <f t="shared" si="14"/>
        <v>25.002089987762652</v>
      </c>
      <c r="AL20" s="6">
        <f t="shared" si="24"/>
        <v>1.9865764736370801</v>
      </c>
      <c r="AM20" s="15">
        <f t="shared" si="15"/>
        <v>25.164794921875</v>
      </c>
      <c r="AN20" s="15">
        <f t="shared" si="16"/>
        <v>24.840087890625</v>
      </c>
      <c r="AO20" s="15">
        <f t="shared" si="25"/>
        <v>25.002089987762652</v>
      </c>
      <c r="AP20" s="16">
        <f t="shared" si="17"/>
        <v>4.09017333984375E-5</v>
      </c>
      <c r="AQ20" s="16">
        <f t="shared" si="18"/>
        <v>3.9070312500000002E-5</v>
      </c>
    </row>
    <row r="21" spans="1:43" ht="12.75" customHeight="1" x14ac:dyDescent="0.2">
      <c r="A21" s="1"/>
      <c r="B21" s="2" t="s">
        <v>57</v>
      </c>
      <c r="C21" s="3">
        <v>51.206298828125</v>
      </c>
      <c r="D21" s="3">
        <v>48.413818359375</v>
      </c>
      <c r="E21" s="3">
        <v>45.458984375</v>
      </c>
      <c r="F21" s="3">
        <v>20.06689453125</v>
      </c>
      <c r="G21" s="3">
        <v>23.151611328125</v>
      </c>
      <c r="H21" s="3">
        <v>26.30126953125</v>
      </c>
      <c r="I21" s="3">
        <v>132.967529296875</v>
      </c>
      <c r="J21" s="3">
        <v>132.967529296875</v>
      </c>
      <c r="K21" s="3">
        <v>132.967529296875</v>
      </c>
      <c r="L21" s="3">
        <v>132.967529296875</v>
      </c>
      <c r="M21" s="2">
        <v>30</v>
      </c>
      <c r="N21" s="3">
        <v>2.587890625</v>
      </c>
      <c r="O21" s="2">
        <v>75</v>
      </c>
      <c r="P21" s="4">
        <v>2.392578125</v>
      </c>
      <c r="Q21" s="2">
        <v>1</v>
      </c>
      <c r="R21" s="5" t="str">
        <f t="shared" si="0"/>
        <v>Countercurrent</v>
      </c>
      <c r="S21" s="6">
        <f t="shared" si="1"/>
        <v>4.179951982508336</v>
      </c>
      <c r="T21" s="6">
        <f t="shared" si="2"/>
        <v>4.1799836634670715</v>
      </c>
      <c r="U21" s="7">
        <f t="shared" si="3"/>
        <v>48.359700520833336</v>
      </c>
      <c r="V21" s="7">
        <f t="shared" si="4"/>
        <v>988.75824747006789</v>
      </c>
      <c r="W21" s="7">
        <f t="shared" si="5"/>
        <v>23.173258463541668</v>
      </c>
      <c r="X21" s="7">
        <f t="shared" si="6"/>
        <v>997.50718703788141</v>
      </c>
      <c r="Y21" s="7">
        <f t="shared" si="7"/>
        <v>5.747314453125</v>
      </c>
      <c r="Z21" s="7">
        <f t="shared" si="8"/>
        <v>6.234375</v>
      </c>
      <c r="AA21" s="8">
        <f t="shared" si="9"/>
        <v>4.2646636650320313E-2</v>
      </c>
      <c r="AB21" s="8">
        <f t="shared" si="10"/>
        <v>3.9776897920618642E-2</v>
      </c>
      <c r="AC21" s="6">
        <f t="shared" si="11"/>
        <v>1.0245214091442174</v>
      </c>
      <c r="AD21" s="6">
        <f t="shared" si="12"/>
        <v>1.0365694783303394</v>
      </c>
      <c r="AE21" s="6">
        <f t="shared" si="19"/>
        <v>-1.2048069186122001E-2</v>
      </c>
      <c r="AF21" s="6">
        <f t="shared" si="20"/>
        <v>101.1759704656817</v>
      </c>
      <c r="AG21" s="6">
        <f t="shared" si="21"/>
        <v>23.076923076923077</v>
      </c>
      <c r="AH21" s="6">
        <f t="shared" si="22"/>
        <v>20.020855057351408</v>
      </c>
      <c r="AI21" s="6">
        <f t="shared" si="23"/>
        <v>21.548889067137242</v>
      </c>
      <c r="AJ21" s="6">
        <f t="shared" si="13"/>
        <v>0.98081841432225059</v>
      </c>
      <c r="AK21" s="6">
        <f t="shared" si="14"/>
        <v>25.147773461973337</v>
      </c>
      <c r="AL21" s="6">
        <f t="shared" si="24"/>
        <v>2.0370022234640879</v>
      </c>
      <c r="AM21" s="15">
        <f t="shared" si="15"/>
        <v>25.39208984375</v>
      </c>
      <c r="AN21" s="15">
        <f t="shared" si="16"/>
        <v>24.905029296875</v>
      </c>
      <c r="AO21" s="15">
        <f t="shared" si="25"/>
        <v>25.147773461973337</v>
      </c>
      <c r="AP21" s="16">
        <f t="shared" si="17"/>
        <v>4.3140136718750006E-5</v>
      </c>
      <c r="AQ21" s="16">
        <f t="shared" si="18"/>
        <v>3.9884277343750003E-5</v>
      </c>
    </row>
    <row r="22" spans="1:43" ht="12.75" customHeight="1" x14ac:dyDescent="0.2">
      <c r="A22" s="1"/>
      <c r="B22" s="2" t="s">
        <v>58</v>
      </c>
      <c r="C22" s="3">
        <v>51.076416015625</v>
      </c>
      <c r="D22" s="3">
        <v>48.283935546875</v>
      </c>
      <c r="E22" s="3">
        <v>45.296630859375</v>
      </c>
      <c r="F22" s="3">
        <v>20.06689453125</v>
      </c>
      <c r="G22" s="3">
        <v>23.086669921875</v>
      </c>
      <c r="H22" s="3">
        <v>26.268798828125</v>
      </c>
      <c r="I22" s="3">
        <v>132.967529296875</v>
      </c>
      <c r="J22" s="3">
        <v>132.967529296875</v>
      </c>
      <c r="K22" s="3">
        <v>132.967529296875</v>
      </c>
      <c r="L22" s="3">
        <v>132.967529296875</v>
      </c>
      <c r="M22" s="2">
        <v>30</v>
      </c>
      <c r="N22" s="3">
        <v>2.42919921875</v>
      </c>
      <c r="O22" s="2">
        <v>75</v>
      </c>
      <c r="P22" s="4">
        <v>2.38037109375</v>
      </c>
      <c r="Q22" s="2">
        <v>1</v>
      </c>
      <c r="R22" s="5" t="str">
        <f t="shared" si="0"/>
        <v>Countercurrent</v>
      </c>
      <c r="S22" s="6">
        <f t="shared" si="1"/>
        <v>4.1799139261703351</v>
      </c>
      <c r="T22" s="6">
        <f t="shared" si="2"/>
        <v>4.1799969684974823</v>
      </c>
      <c r="U22" s="7">
        <f t="shared" si="3"/>
        <v>48.218994140625</v>
      </c>
      <c r="V22" s="7">
        <f t="shared" si="4"/>
        <v>988.82022077925603</v>
      </c>
      <c r="W22" s="7">
        <f t="shared" si="5"/>
        <v>23.140787760416668</v>
      </c>
      <c r="X22" s="7">
        <f t="shared" si="6"/>
        <v>997.51492805159592</v>
      </c>
      <c r="Y22" s="7">
        <f t="shared" si="7"/>
        <v>5.77978515625</v>
      </c>
      <c r="Z22" s="7">
        <f t="shared" si="8"/>
        <v>6.201904296875</v>
      </c>
      <c r="AA22" s="8">
        <f t="shared" si="9"/>
        <v>4.0034021796686185E-2</v>
      </c>
      <c r="AB22" s="8">
        <f t="shared" si="10"/>
        <v>3.9574261671968834E-2</v>
      </c>
      <c r="AC22" s="6">
        <f t="shared" si="11"/>
        <v>0.96718211133332332</v>
      </c>
      <c r="AD22" s="6">
        <f t="shared" si="12"/>
        <v>1.0259208310285879</v>
      </c>
      <c r="AE22" s="6">
        <f t="shared" si="19"/>
        <v>-5.8738719695264563E-2</v>
      </c>
      <c r="AF22" s="6">
        <f t="shared" si="20"/>
        <v>106.0731809456535</v>
      </c>
      <c r="AG22" s="6">
        <f t="shared" si="21"/>
        <v>23.298429319371728</v>
      </c>
      <c r="AH22" s="6">
        <f t="shared" si="22"/>
        <v>20</v>
      </c>
      <c r="AI22" s="6">
        <f t="shared" si="23"/>
        <v>21.649214659685864</v>
      </c>
      <c r="AJ22" s="6">
        <f t="shared" si="13"/>
        <v>0.98326898326898327</v>
      </c>
      <c r="AK22" s="6">
        <f t="shared" si="14"/>
        <v>25.018083241375855</v>
      </c>
      <c r="AL22" s="6">
        <f t="shared" si="24"/>
        <v>1.9329660509997841</v>
      </c>
      <c r="AM22" s="15">
        <f t="shared" si="15"/>
        <v>25.229736328125</v>
      </c>
      <c r="AN22" s="15">
        <f t="shared" si="16"/>
        <v>24.8076171875</v>
      </c>
      <c r="AO22" s="15">
        <f t="shared" si="25"/>
        <v>25.018083241375855</v>
      </c>
      <c r="AP22" s="16">
        <f t="shared" si="17"/>
        <v>4.04947509765625E-5</v>
      </c>
      <c r="AQ22" s="16">
        <f t="shared" si="18"/>
        <v>3.9680786132812506E-5</v>
      </c>
    </row>
    <row r="23" spans="1:43" ht="12.75" customHeight="1" x14ac:dyDescent="0.2">
      <c r="A23" s="1"/>
      <c r="B23" s="2" t="s">
        <v>59</v>
      </c>
      <c r="C23" s="3">
        <v>50.97900390625</v>
      </c>
      <c r="D23" s="3">
        <v>48.25146484375</v>
      </c>
      <c r="E23" s="3">
        <v>45.296630859375</v>
      </c>
      <c r="F23" s="3">
        <v>20.099365234375</v>
      </c>
      <c r="G23" s="3">
        <v>23.119140625</v>
      </c>
      <c r="H23" s="3">
        <v>26.236328125</v>
      </c>
      <c r="I23" s="3">
        <v>132.967529296875</v>
      </c>
      <c r="J23" s="3">
        <v>132.967529296875</v>
      </c>
      <c r="K23" s="3">
        <v>132.967529296875</v>
      </c>
      <c r="L23" s="3">
        <v>132.967529296875</v>
      </c>
      <c r="M23" s="2">
        <v>30</v>
      </c>
      <c r="N23" s="3">
        <v>2.587890625</v>
      </c>
      <c r="O23" s="2">
        <v>75</v>
      </c>
      <c r="P23" s="4">
        <v>2.44140625</v>
      </c>
      <c r="Q23" s="2">
        <v>1</v>
      </c>
      <c r="R23" s="5" t="str">
        <f t="shared" si="0"/>
        <v>Countercurrent</v>
      </c>
      <c r="S23" s="6">
        <f t="shared" si="1"/>
        <v>4.1799022816339688</v>
      </c>
      <c r="T23" s="6">
        <f t="shared" si="2"/>
        <v>4.1799925273898104</v>
      </c>
      <c r="U23" s="7">
        <f t="shared" si="3"/>
        <v>48.175699869791664</v>
      </c>
      <c r="V23" s="7">
        <f t="shared" si="4"/>
        <v>988.83926353930872</v>
      </c>
      <c r="W23" s="7">
        <f t="shared" si="5"/>
        <v>23.151611328125</v>
      </c>
      <c r="X23" s="7">
        <f t="shared" si="6"/>
        <v>997.51234890251123</v>
      </c>
      <c r="Y23" s="7">
        <f t="shared" si="7"/>
        <v>5.682373046875</v>
      </c>
      <c r="Z23" s="7">
        <f t="shared" si="8"/>
        <v>6.136962890625</v>
      </c>
      <c r="AA23" s="8">
        <f t="shared" si="9"/>
        <v>4.2650130995754688E-2</v>
      </c>
      <c r="AB23" s="8">
        <f t="shared" si="10"/>
        <v>4.0588881384379528E-2</v>
      </c>
      <c r="AC23" s="6">
        <f t="shared" si="11"/>
        <v>1.0130158486982654</v>
      </c>
      <c r="AD23" s="6">
        <f t="shared" si="12"/>
        <v>1.0412046165298472</v>
      </c>
      <c r="AE23" s="6">
        <f t="shared" si="19"/>
        <v>-2.8188767831581751E-2</v>
      </c>
      <c r="AF23" s="6">
        <f t="shared" si="20"/>
        <v>102.78265812601101</v>
      </c>
      <c r="AG23" s="6">
        <f t="shared" si="21"/>
        <v>22.965879265091864</v>
      </c>
      <c r="AH23" s="6">
        <f t="shared" si="22"/>
        <v>19.873817034700316</v>
      </c>
      <c r="AI23" s="6">
        <f t="shared" si="23"/>
        <v>21.41984814989609</v>
      </c>
      <c r="AJ23" s="6">
        <f t="shared" si="13"/>
        <v>0.98195876288659789</v>
      </c>
      <c r="AK23" s="6">
        <f t="shared" si="14"/>
        <v>24.969281019721958</v>
      </c>
      <c r="AL23" s="6">
        <f t="shared" si="24"/>
        <v>2.028524265272468</v>
      </c>
      <c r="AM23" s="15">
        <f t="shared" si="15"/>
        <v>25.197265625</v>
      </c>
      <c r="AN23" s="15">
        <f t="shared" si="16"/>
        <v>24.74267578125</v>
      </c>
      <c r="AO23" s="15">
        <f t="shared" si="25"/>
        <v>24.969281019721958</v>
      </c>
      <c r="AP23" s="16">
        <f t="shared" si="17"/>
        <v>4.3140136718750006E-5</v>
      </c>
      <c r="AQ23" s="16">
        <f t="shared" si="18"/>
        <v>4.0698242187500004E-5</v>
      </c>
    </row>
    <row r="24" spans="1:43" ht="12.75" customHeight="1" x14ac:dyDescent="0.2">
      <c r="A24" s="1"/>
      <c r="B24" s="2" t="s">
        <v>60</v>
      </c>
      <c r="C24" s="3">
        <v>50.9140625</v>
      </c>
      <c r="D24" s="3">
        <v>48.12158203125</v>
      </c>
      <c r="E24" s="3">
        <v>45.166748046875</v>
      </c>
      <c r="F24" s="3">
        <v>20.099365234375</v>
      </c>
      <c r="G24" s="3">
        <v>23.18408203125</v>
      </c>
      <c r="H24" s="3">
        <v>26.268798828125</v>
      </c>
      <c r="I24" s="3">
        <v>132.967529296875</v>
      </c>
      <c r="J24" s="3">
        <v>132.967529296875</v>
      </c>
      <c r="K24" s="3">
        <v>132.967529296875</v>
      </c>
      <c r="L24" s="3">
        <v>132.967529296875</v>
      </c>
      <c r="M24" s="2">
        <v>30</v>
      </c>
      <c r="N24" s="3">
        <v>2.5146484375</v>
      </c>
      <c r="O24" s="2">
        <v>75</v>
      </c>
      <c r="P24" s="4">
        <v>2.45361328125</v>
      </c>
      <c r="Q24" s="2">
        <v>1</v>
      </c>
      <c r="R24" s="5" t="str">
        <f t="shared" si="0"/>
        <v>Countercurrent</v>
      </c>
      <c r="S24" s="6">
        <f t="shared" si="1"/>
        <v>4.1798733045888046</v>
      </c>
      <c r="T24" s="6">
        <f t="shared" si="2"/>
        <v>4.1799792406420258</v>
      </c>
      <c r="U24" s="7">
        <f t="shared" si="3"/>
        <v>48.067464192708336</v>
      </c>
      <c r="V24" s="7">
        <f t="shared" si="4"/>
        <v>988.88681695153036</v>
      </c>
      <c r="W24" s="7">
        <f t="shared" si="5"/>
        <v>23.18408203125</v>
      </c>
      <c r="X24" s="7">
        <f t="shared" si="6"/>
        <v>997.50460432287912</v>
      </c>
      <c r="Y24" s="7">
        <f t="shared" si="7"/>
        <v>5.747314453125</v>
      </c>
      <c r="Z24" s="7">
        <f t="shared" si="8"/>
        <v>6.16943359375</v>
      </c>
      <c r="AA24" s="8">
        <f t="shared" si="9"/>
        <v>4.1445044818525234E-2</v>
      </c>
      <c r="AB24" s="8">
        <f t="shared" si="10"/>
        <v>4.079150908791071E-2</v>
      </c>
      <c r="AC24" s="6">
        <f t="shared" si="11"/>
        <v>0.9956362287447672</v>
      </c>
      <c r="AD24" s="6">
        <f t="shared" si="12"/>
        <v>1.0519356928875252</v>
      </c>
      <c r="AE24" s="6">
        <f t="shared" si="19"/>
        <v>-5.6299464142757993E-2</v>
      </c>
      <c r="AF24" s="6">
        <f t="shared" si="20"/>
        <v>105.65462189074182</v>
      </c>
      <c r="AG24" s="6">
        <f t="shared" si="21"/>
        <v>23.320158102766801</v>
      </c>
      <c r="AH24" s="6">
        <f t="shared" si="22"/>
        <v>20.021074815595362</v>
      </c>
      <c r="AI24" s="6">
        <f t="shared" si="23"/>
        <v>21.670616459181083</v>
      </c>
      <c r="AJ24" s="6">
        <f t="shared" si="13"/>
        <v>0.98316062176165808</v>
      </c>
      <c r="AK24" s="6">
        <f t="shared" si="14"/>
        <v>24.855725848943507</v>
      </c>
      <c r="AL24" s="6">
        <f t="shared" si="24"/>
        <v>2.0028307255953393</v>
      </c>
      <c r="AM24" s="15">
        <f t="shared" si="15"/>
        <v>25.0673828125</v>
      </c>
      <c r="AN24" s="15">
        <f t="shared" si="16"/>
        <v>24.645263671875</v>
      </c>
      <c r="AO24" s="15">
        <f t="shared" si="25"/>
        <v>24.855725848943507</v>
      </c>
      <c r="AP24" s="16">
        <f t="shared" si="17"/>
        <v>4.1919189453125005E-5</v>
      </c>
      <c r="AQ24" s="16">
        <f t="shared" si="18"/>
        <v>4.09017333984375E-5</v>
      </c>
    </row>
    <row r="25" spans="1:43" ht="12.75" customHeight="1" x14ac:dyDescent="0.2">
      <c r="A25" s="1"/>
      <c r="B25" s="2" t="s">
        <v>61</v>
      </c>
      <c r="C25" s="3">
        <v>51.011474609375</v>
      </c>
      <c r="D25" s="3">
        <v>48.1865234375</v>
      </c>
      <c r="E25" s="3">
        <v>45.231689453125</v>
      </c>
      <c r="F25" s="3">
        <v>20.099365234375</v>
      </c>
      <c r="G25" s="3">
        <v>23.18408203125</v>
      </c>
      <c r="H25" s="3">
        <v>26.333740234375</v>
      </c>
      <c r="I25" s="3">
        <v>132.967529296875</v>
      </c>
      <c r="J25" s="3">
        <v>132.967529296875</v>
      </c>
      <c r="K25" s="3">
        <v>132.967529296875</v>
      </c>
      <c r="L25" s="3">
        <v>132.967529296875</v>
      </c>
      <c r="M25" s="2">
        <v>30</v>
      </c>
      <c r="N25" s="3">
        <v>2.490234375</v>
      </c>
      <c r="O25" s="2">
        <v>75</v>
      </c>
      <c r="P25" s="4">
        <v>2.3193359375</v>
      </c>
      <c r="Q25" s="2">
        <v>1</v>
      </c>
      <c r="R25" s="5" t="str">
        <f t="shared" si="0"/>
        <v>Countercurrent</v>
      </c>
      <c r="S25" s="6">
        <f t="shared" si="1"/>
        <v>4.1798935683661549</v>
      </c>
      <c r="T25" s="6">
        <f t="shared" si="2"/>
        <v>4.1799704132396771</v>
      </c>
      <c r="U25" s="7">
        <f t="shared" si="3"/>
        <v>48.143229166666664</v>
      </c>
      <c r="V25" s="7">
        <f t="shared" si="4"/>
        <v>988.85353758852307</v>
      </c>
      <c r="W25" s="7">
        <f t="shared" si="5"/>
        <v>23.205729166666668</v>
      </c>
      <c r="X25" s="7">
        <f t="shared" si="6"/>
        <v>997.49943532885584</v>
      </c>
      <c r="Y25" s="7">
        <f t="shared" si="7"/>
        <v>5.77978515625</v>
      </c>
      <c r="Z25" s="7">
        <f t="shared" si="8"/>
        <v>6.234375</v>
      </c>
      <c r="AA25" s="8">
        <f t="shared" si="9"/>
        <v>4.1041284519054914E-2</v>
      </c>
      <c r="AB25" s="8">
        <f t="shared" si="10"/>
        <v>3.8558938133236208E-2</v>
      </c>
      <c r="AC25" s="6">
        <f t="shared" si="11"/>
        <v>0.99151174686953691</v>
      </c>
      <c r="AD25" s="6">
        <f t="shared" si="12"/>
        <v>1.0048267656966208</v>
      </c>
      <c r="AE25" s="6">
        <f t="shared" si="19"/>
        <v>-1.3315018827083858E-2</v>
      </c>
      <c r="AF25" s="6">
        <f t="shared" si="20"/>
        <v>101.34290076432507</v>
      </c>
      <c r="AG25" s="6">
        <f t="shared" si="21"/>
        <v>23.421052631578949</v>
      </c>
      <c r="AH25" s="6">
        <f t="shared" si="22"/>
        <v>20.168067226890756</v>
      </c>
      <c r="AI25" s="6">
        <f t="shared" si="23"/>
        <v>21.79455992923485</v>
      </c>
      <c r="AJ25" s="6">
        <f t="shared" si="13"/>
        <v>0.98191214470284238</v>
      </c>
      <c r="AK25" s="6">
        <f t="shared" si="14"/>
        <v>24.904337815000108</v>
      </c>
      <c r="AL25" s="6">
        <f t="shared" si="24"/>
        <v>1.9906406551238243</v>
      </c>
      <c r="AM25" s="15">
        <f t="shared" si="15"/>
        <v>25.13232421875</v>
      </c>
      <c r="AN25" s="15">
        <f t="shared" si="16"/>
        <v>24.677734375</v>
      </c>
      <c r="AO25" s="15">
        <f t="shared" si="25"/>
        <v>24.904337815000108</v>
      </c>
      <c r="AP25" s="16">
        <f t="shared" si="17"/>
        <v>4.1512207031250005E-5</v>
      </c>
      <c r="AQ25" s="16">
        <f t="shared" si="18"/>
        <v>3.8663330078125001E-5</v>
      </c>
    </row>
    <row r="26" spans="1:43" ht="12.75" customHeight="1" x14ac:dyDescent="0.2">
      <c r="A26" s="1"/>
      <c r="B26" s="2" t="s">
        <v>62</v>
      </c>
      <c r="C26" s="3">
        <v>50.946533203125</v>
      </c>
      <c r="D26" s="3">
        <v>48.154052734375</v>
      </c>
      <c r="E26" s="3">
        <v>45.19921875</v>
      </c>
      <c r="F26" s="3">
        <v>20.1318359375</v>
      </c>
      <c r="G26" s="3">
        <v>23.119140625</v>
      </c>
      <c r="H26" s="3">
        <v>26.30126953125</v>
      </c>
      <c r="I26" s="3">
        <v>132.967529296875</v>
      </c>
      <c r="J26" s="3">
        <v>132.967529296875</v>
      </c>
      <c r="K26" s="3">
        <v>132.967529296875</v>
      </c>
      <c r="L26" s="3">
        <v>132.967529296875</v>
      </c>
      <c r="M26" s="2">
        <v>30</v>
      </c>
      <c r="N26" s="3">
        <v>2.55126953125</v>
      </c>
      <c r="O26" s="2">
        <v>75</v>
      </c>
      <c r="P26" s="4">
        <v>2.392578125</v>
      </c>
      <c r="Q26" s="2">
        <v>1</v>
      </c>
      <c r="R26" s="5" t="str">
        <f t="shared" si="0"/>
        <v>Countercurrent</v>
      </c>
      <c r="S26" s="6">
        <f t="shared" si="1"/>
        <v>4.1798819775424194</v>
      </c>
      <c r="T26" s="6">
        <f t="shared" si="2"/>
        <v>4.1799792406420258</v>
      </c>
      <c r="U26" s="7">
        <f t="shared" si="3"/>
        <v>48.099934895833336</v>
      </c>
      <c r="V26" s="7">
        <f t="shared" si="4"/>
        <v>988.87255895476392</v>
      </c>
      <c r="W26" s="7">
        <f t="shared" si="5"/>
        <v>23.18408203125</v>
      </c>
      <c r="X26" s="7">
        <f t="shared" si="6"/>
        <v>997.50460432287912</v>
      </c>
      <c r="Y26" s="7">
        <f t="shared" si="7"/>
        <v>5.747314453125</v>
      </c>
      <c r="Z26" s="7">
        <f t="shared" si="8"/>
        <v>6.16943359375</v>
      </c>
      <c r="AA26" s="8">
        <f t="shared" si="9"/>
        <v>4.2048007165841811E-2</v>
      </c>
      <c r="AB26" s="8">
        <f t="shared" si="10"/>
        <v>3.9776794931495017E-2</v>
      </c>
      <c r="AC26" s="6">
        <f t="shared" si="11"/>
        <v>1.0101233170378197</v>
      </c>
      <c r="AD26" s="6">
        <f t="shared" si="12"/>
        <v>1.0257681383380841</v>
      </c>
      <c r="AE26" s="6">
        <f t="shared" si="19"/>
        <v>-1.5644821300264455E-2</v>
      </c>
      <c r="AF26" s="6">
        <f t="shared" si="20"/>
        <v>101.54880310516373</v>
      </c>
      <c r="AG26" s="6">
        <f t="shared" si="21"/>
        <v>23.320158102766801</v>
      </c>
      <c r="AH26" s="6">
        <f t="shared" si="22"/>
        <v>20.021074815595362</v>
      </c>
      <c r="AI26" s="6">
        <f t="shared" si="23"/>
        <v>21.670616459181083</v>
      </c>
      <c r="AJ26" s="6">
        <f t="shared" si="13"/>
        <v>0.98316062176165808</v>
      </c>
      <c r="AK26" s="6">
        <f t="shared" si="14"/>
        <v>24.855725848943507</v>
      </c>
      <c r="AL26" s="6">
        <f t="shared" si="24"/>
        <v>2.0319730817290838</v>
      </c>
      <c r="AM26" s="15">
        <f t="shared" si="15"/>
        <v>25.0673828125</v>
      </c>
      <c r="AN26" s="15">
        <f t="shared" si="16"/>
        <v>24.645263671875</v>
      </c>
      <c r="AO26" s="15">
        <f t="shared" si="25"/>
        <v>24.855725848943507</v>
      </c>
      <c r="AP26" s="16">
        <f t="shared" si="17"/>
        <v>4.2529663085937502E-5</v>
      </c>
      <c r="AQ26" s="16">
        <f t="shared" si="18"/>
        <v>3.9884277343750003E-5</v>
      </c>
    </row>
    <row r="27" spans="1:43" ht="12.75" customHeight="1" x14ac:dyDescent="0.2">
      <c r="A27" s="1"/>
      <c r="B27" s="2" t="s">
        <v>63</v>
      </c>
      <c r="C27" s="3">
        <v>51.10888671875</v>
      </c>
      <c r="D27" s="3">
        <v>48.31640625</v>
      </c>
      <c r="E27" s="3">
        <v>45.361572265625</v>
      </c>
      <c r="F27" s="3">
        <v>20.1318359375</v>
      </c>
      <c r="G27" s="3">
        <v>23.18408203125</v>
      </c>
      <c r="H27" s="3">
        <v>26.333740234375</v>
      </c>
      <c r="I27" s="3">
        <v>132.967529296875</v>
      </c>
      <c r="J27" s="3">
        <v>132.967529296875</v>
      </c>
      <c r="K27" s="3">
        <v>132.967529296875</v>
      </c>
      <c r="L27" s="3">
        <v>132.967529296875</v>
      </c>
      <c r="M27" s="2">
        <v>30</v>
      </c>
      <c r="N27" s="3">
        <v>2.5146484375</v>
      </c>
      <c r="O27" s="2">
        <v>75</v>
      </c>
      <c r="P27" s="4">
        <v>2.34375</v>
      </c>
      <c r="Q27" s="2">
        <v>1</v>
      </c>
      <c r="R27" s="5" t="str">
        <f t="shared" si="0"/>
        <v>Countercurrent</v>
      </c>
      <c r="S27" s="6">
        <f t="shared" si="1"/>
        <v>4.1799256013641415</v>
      </c>
      <c r="T27" s="6">
        <f t="shared" si="2"/>
        <v>4.1799660086524257</v>
      </c>
      <c r="U27" s="7">
        <f t="shared" si="3"/>
        <v>48.262288411458336</v>
      </c>
      <c r="V27" s="7">
        <f t="shared" si="4"/>
        <v>988.80116580262745</v>
      </c>
      <c r="W27" s="7">
        <f t="shared" si="5"/>
        <v>23.216552734375</v>
      </c>
      <c r="X27" s="7">
        <f t="shared" si="6"/>
        <v>997.49684905037714</v>
      </c>
      <c r="Y27" s="7">
        <f t="shared" si="7"/>
        <v>5.747314453125</v>
      </c>
      <c r="Z27" s="7">
        <f t="shared" si="8"/>
        <v>6.201904296875</v>
      </c>
      <c r="AA27" s="8">
        <f t="shared" si="9"/>
        <v>4.1441455109729256E-2</v>
      </c>
      <c r="AB27" s="8">
        <f t="shared" si="10"/>
        <v>3.8964720666030357E-2</v>
      </c>
      <c r="AC27" s="6">
        <f t="shared" si="11"/>
        <v>0.99556244889724166</v>
      </c>
      <c r="AD27" s="6">
        <f t="shared" si="12"/>
        <v>1.0101116442402611</v>
      </c>
      <c r="AE27" s="6">
        <f t="shared" si="19"/>
        <v>-1.4549195343019461E-2</v>
      </c>
      <c r="AF27" s="6">
        <f t="shared" si="20"/>
        <v>101.46140459186013</v>
      </c>
      <c r="AG27" s="6">
        <f t="shared" si="21"/>
        <v>23.197903014416777</v>
      </c>
      <c r="AH27" s="6">
        <f t="shared" si="22"/>
        <v>20.020964360587001</v>
      </c>
      <c r="AI27" s="6">
        <f t="shared" si="23"/>
        <v>21.609433687501891</v>
      </c>
      <c r="AJ27" s="6">
        <f t="shared" si="13"/>
        <v>0.98198198198198194</v>
      </c>
      <c r="AK27" s="6">
        <f t="shared" si="14"/>
        <v>25.001752618579399</v>
      </c>
      <c r="AL27" s="6">
        <f t="shared" si="24"/>
        <v>1.9909853202799381</v>
      </c>
      <c r="AM27" s="15">
        <f t="shared" si="15"/>
        <v>25.229736328125</v>
      </c>
      <c r="AN27" s="15">
        <f t="shared" si="16"/>
        <v>24.775146484375</v>
      </c>
      <c r="AO27" s="15">
        <f t="shared" si="25"/>
        <v>25.001752618579399</v>
      </c>
      <c r="AP27" s="16">
        <f t="shared" si="17"/>
        <v>4.1919189453125005E-5</v>
      </c>
      <c r="AQ27" s="16">
        <f t="shared" si="18"/>
        <v>3.9070312500000002E-5</v>
      </c>
    </row>
    <row r="28" spans="1:43" ht="12.75" customHeight="1" x14ac:dyDescent="0.2">
      <c r="A28" s="1"/>
      <c r="B28" s="2" t="s">
        <v>64</v>
      </c>
      <c r="C28" s="3">
        <v>50.946533203125</v>
      </c>
      <c r="D28" s="3">
        <v>48.25146484375</v>
      </c>
      <c r="E28" s="3">
        <v>45.3291015625</v>
      </c>
      <c r="F28" s="3">
        <v>20.1318359375</v>
      </c>
      <c r="G28" s="3">
        <v>23.216552734375</v>
      </c>
      <c r="H28" s="3">
        <v>26.3662109375</v>
      </c>
      <c r="I28" s="3">
        <v>132.967529296875</v>
      </c>
      <c r="J28" s="3">
        <v>132.967529296875</v>
      </c>
      <c r="K28" s="3">
        <v>132.967529296875</v>
      </c>
      <c r="L28" s="3">
        <v>132.967529296875</v>
      </c>
      <c r="M28" s="2">
        <v>30</v>
      </c>
      <c r="N28" s="3">
        <v>2.45361328125</v>
      </c>
      <c r="O28" s="2">
        <v>75</v>
      </c>
      <c r="P28" s="4">
        <v>2.47802734375</v>
      </c>
      <c r="Q28" s="2">
        <v>1</v>
      </c>
      <c r="R28" s="5" t="str">
        <f t="shared" si="0"/>
        <v>Countercurrent</v>
      </c>
      <c r="S28" s="6">
        <f t="shared" si="1"/>
        <v>4.1799022816339688</v>
      </c>
      <c r="T28" s="6">
        <f t="shared" si="2"/>
        <v>4.1799572176809336</v>
      </c>
      <c r="U28" s="7">
        <f t="shared" si="3"/>
        <v>48.175699869791664</v>
      </c>
      <c r="V28" s="7">
        <f t="shared" si="4"/>
        <v>988.83926353930872</v>
      </c>
      <c r="W28" s="7">
        <f t="shared" si="5"/>
        <v>23.238199869791668</v>
      </c>
      <c r="X28" s="7">
        <f t="shared" si="6"/>
        <v>997.49167293184064</v>
      </c>
      <c r="Y28" s="7">
        <f t="shared" si="7"/>
        <v>5.617431640625</v>
      </c>
      <c r="Z28" s="7">
        <f t="shared" si="8"/>
        <v>6.234375</v>
      </c>
      <c r="AA28" s="8">
        <f t="shared" si="9"/>
        <v>4.0437152500691943E-2</v>
      </c>
      <c r="AB28" s="8">
        <f t="shared" si="10"/>
        <v>4.1196860678133877E-2</v>
      </c>
      <c r="AC28" s="6">
        <f t="shared" si="11"/>
        <v>0.94947709182708329</v>
      </c>
      <c r="AD28" s="6">
        <f t="shared" si="12"/>
        <v>1.0735663271844884</v>
      </c>
      <c r="AE28" s="6">
        <f t="shared" si="19"/>
        <v>-0.12408923535740513</v>
      </c>
      <c r="AF28" s="6">
        <f t="shared" si="20"/>
        <v>113.06921845988087</v>
      </c>
      <c r="AG28" s="6">
        <f t="shared" si="21"/>
        <v>22.853368560105679</v>
      </c>
      <c r="AH28" s="6">
        <f t="shared" si="22"/>
        <v>20.231822971549001</v>
      </c>
      <c r="AI28" s="6">
        <f t="shared" si="23"/>
        <v>21.54259576582734</v>
      </c>
      <c r="AJ28" s="6">
        <f t="shared" si="13"/>
        <v>0.97551546391752575</v>
      </c>
      <c r="AK28" s="6">
        <f t="shared" si="14"/>
        <v>24.887519493906467</v>
      </c>
      <c r="AL28" s="6">
        <f t="shared" si="24"/>
        <v>1.9075366109900105</v>
      </c>
      <c r="AM28" s="15">
        <f t="shared" si="15"/>
        <v>25.197265625</v>
      </c>
      <c r="AN28" s="15">
        <f t="shared" si="16"/>
        <v>24.580322265625</v>
      </c>
      <c r="AO28" s="15">
        <f t="shared" si="25"/>
        <v>24.887519493906467</v>
      </c>
      <c r="AP28" s="16">
        <f t="shared" si="17"/>
        <v>4.09017333984375E-5</v>
      </c>
      <c r="AQ28" s="16">
        <f t="shared" si="18"/>
        <v>4.1308715820312501E-5</v>
      </c>
    </row>
    <row r="29" spans="1:43" ht="12.75" customHeight="1" x14ac:dyDescent="0.2">
      <c r="A29" s="1"/>
      <c r="B29" s="2" t="s">
        <v>65</v>
      </c>
      <c r="C29" s="3">
        <v>50.946533203125</v>
      </c>
      <c r="D29" s="3">
        <v>48.12158203125</v>
      </c>
      <c r="E29" s="3">
        <v>45.231689453125</v>
      </c>
      <c r="F29" s="3">
        <v>20.164306640625</v>
      </c>
      <c r="G29" s="3">
        <v>23.18408203125</v>
      </c>
      <c r="H29" s="3">
        <v>26.333740234375</v>
      </c>
      <c r="I29" s="3">
        <v>132.967529296875</v>
      </c>
      <c r="J29" s="3">
        <v>132.967529296875</v>
      </c>
      <c r="K29" s="3">
        <v>132.967529296875</v>
      </c>
      <c r="L29" s="3">
        <v>132.967529296875</v>
      </c>
      <c r="M29" s="2">
        <v>30</v>
      </c>
      <c r="N29" s="3">
        <v>2.490234375</v>
      </c>
      <c r="O29" s="2">
        <v>75</v>
      </c>
      <c r="P29" s="4">
        <v>2.38037109375</v>
      </c>
      <c r="Q29" s="2">
        <v>1</v>
      </c>
      <c r="R29" s="5" t="str">
        <f t="shared" si="0"/>
        <v>Countercurrent</v>
      </c>
      <c r="S29" s="6">
        <f t="shared" si="1"/>
        <v>4.1798819775424194</v>
      </c>
      <c r="T29" s="6">
        <f t="shared" si="2"/>
        <v>4.1799616101344981</v>
      </c>
      <c r="U29" s="7">
        <f t="shared" si="3"/>
        <v>48.099934895833336</v>
      </c>
      <c r="V29" s="7">
        <f t="shared" si="4"/>
        <v>988.87255895476392</v>
      </c>
      <c r="W29" s="7">
        <f t="shared" si="5"/>
        <v>23.227376302083332</v>
      </c>
      <c r="X29" s="7">
        <f t="shared" si="6"/>
        <v>997.49426158461506</v>
      </c>
      <c r="Y29" s="7">
        <f t="shared" si="7"/>
        <v>5.71484375</v>
      </c>
      <c r="Z29" s="7">
        <f t="shared" si="8"/>
        <v>6.16943359375</v>
      </c>
      <c r="AA29" s="8">
        <f t="shared" si="9"/>
        <v>4.1042073980056118E-2</v>
      </c>
      <c r="AB29" s="8">
        <f t="shared" si="10"/>
        <v>3.9573441774291979E-2</v>
      </c>
      <c r="AC29" s="6">
        <f t="shared" si="11"/>
        <v>0.98038730502867777</v>
      </c>
      <c r="AD29" s="6">
        <f t="shared" si="12"/>
        <v>1.0205197414875831</v>
      </c>
      <c r="AE29" s="6">
        <f t="shared" si="19"/>
        <v>-4.0132436458905296E-2</v>
      </c>
      <c r="AF29" s="6">
        <f t="shared" si="20"/>
        <v>104.09352877715317</v>
      </c>
      <c r="AG29" s="6">
        <f t="shared" si="21"/>
        <v>23.218997361477573</v>
      </c>
      <c r="AH29" s="6">
        <f t="shared" si="22"/>
        <v>20.042194092827003</v>
      </c>
      <c r="AI29" s="6">
        <f t="shared" si="23"/>
        <v>21.63059572715229</v>
      </c>
      <c r="AJ29" s="6">
        <f t="shared" si="13"/>
        <v>0.98186528497409331</v>
      </c>
      <c r="AK29" s="6">
        <f t="shared" si="14"/>
        <v>24.839394600873757</v>
      </c>
      <c r="AL29" s="6">
        <f t="shared" si="24"/>
        <v>1.9734524950825318</v>
      </c>
      <c r="AM29" s="15">
        <f t="shared" si="15"/>
        <v>25.0673828125</v>
      </c>
      <c r="AN29" s="15">
        <f t="shared" si="16"/>
        <v>24.61279296875</v>
      </c>
      <c r="AO29" s="15">
        <f t="shared" si="25"/>
        <v>24.839394600873757</v>
      </c>
      <c r="AP29" s="16">
        <f t="shared" si="17"/>
        <v>4.1512207031250005E-5</v>
      </c>
      <c r="AQ29" s="16">
        <f t="shared" si="18"/>
        <v>3.9680786132812506E-5</v>
      </c>
    </row>
    <row r="30" spans="1:43" ht="12.75" customHeight="1" x14ac:dyDescent="0.2">
      <c r="A30" s="1"/>
      <c r="B30" s="2" t="s">
        <v>66</v>
      </c>
      <c r="C30" s="3">
        <v>50.84912109375</v>
      </c>
      <c r="D30" s="3">
        <v>48.12158203125</v>
      </c>
      <c r="E30" s="3">
        <v>45.166748046875</v>
      </c>
      <c r="F30" s="3">
        <v>20.164306640625</v>
      </c>
      <c r="G30" s="3">
        <v>23.2490234375</v>
      </c>
      <c r="H30" s="3">
        <v>26.3662109375</v>
      </c>
      <c r="I30" s="3">
        <v>132.967529296875</v>
      </c>
      <c r="J30" s="3">
        <v>132.967529296875</v>
      </c>
      <c r="K30" s="3">
        <v>132.967529296875</v>
      </c>
      <c r="L30" s="3">
        <v>132.967529296875</v>
      </c>
      <c r="M30" s="2">
        <v>30</v>
      </c>
      <c r="N30" s="3">
        <v>2.490234375</v>
      </c>
      <c r="O30" s="2">
        <v>75</v>
      </c>
      <c r="P30" s="4">
        <v>2.45361328125</v>
      </c>
      <c r="Q30" s="2">
        <v>1</v>
      </c>
      <c r="R30" s="5" t="str">
        <f t="shared" si="0"/>
        <v>Countercurrent</v>
      </c>
      <c r="S30" s="6">
        <f t="shared" si="1"/>
        <v>4.1798675322278065</v>
      </c>
      <c r="T30" s="6">
        <f t="shared" si="2"/>
        <v>4.1799484509470677</v>
      </c>
      <c r="U30" s="7">
        <f t="shared" si="3"/>
        <v>48.045817057291664</v>
      </c>
      <c r="V30" s="7">
        <f t="shared" si="4"/>
        <v>988.89631845843962</v>
      </c>
      <c r="W30" s="7">
        <f t="shared" si="5"/>
        <v>23.259847005208332</v>
      </c>
      <c r="X30" s="7">
        <f t="shared" si="6"/>
        <v>997.48649206633797</v>
      </c>
      <c r="Y30" s="7">
        <f t="shared" si="7"/>
        <v>5.682373046875</v>
      </c>
      <c r="Z30" s="7">
        <f t="shared" si="8"/>
        <v>6.201904296875</v>
      </c>
      <c r="AA30" s="8">
        <f t="shared" si="9"/>
        <v>4.1043060092269219E-2</v>
      </c>
      <c r="AB30" s="8">
        <f t="shared" si="10"/>
        <v>4.0790768413357326E-2</v>
      </c>
      <c r="AC30" s="6">
        <f t="shared" si="11"/>
        <v>0.97483697543974179</v>
      </c>
      <c r="AD30" s="6">
        <f t="shared" si="12"/>
        <v>1.0574452062215591</v>
      </c>
      <c r="AE30" s="6">
        <f t="shared" si="19"/>
        <v>-8.2608230781817338E-2</v>
      </c>
      <c r="AF30" s="6">
        <f t="shared" si="20"/>
        <v>108.47405595633602</v>
      </c>
      <c r="AG30" s="6">
        <f t="shared" si="21"/>
        <v>23.209549071618039</v>
      </c>
      <c r="AH30" s="6">
        <f t="shared" si="22"/>
        <v>20.211640211640212</v>
      </c>
      <c r="AI30" s="6">
        <f t="shared" si="23"/>
        <v>21.710594641629125</v>
      </c>
      <c r="AJ30" s="6">
        <f t="shared" si="13"/>
        <v>0.97922077922077921</v>
      </c>
      <c r="AK30" s="6">
        <f t="shared" si="14"/>
        <v>24.741766688474421</v>
      </c>
      <c r="AL30" s="6">
        <f t="shared" si="24"/>
        <v>1.9700229731247425</v>
      </c>
      <c r="AM30" s="15">
        <f t="shared" si="15"/>
        <v>25.00244140625</v>
      </c>
      <c r="AN30" s="15">
        <f t="shared" si="16"/>
        <v>24.48291015625</v>
      </c>
      <c r="AO30" s="15">
        <f t="shared" si="25"/>
        <v>24.741766688474421</v>
      </c>
      <c r="AP30" s="16">
        <f t="shared" si="17"/>
        <v>4.1512207031250005E-5</v>
      </c>
      <c r="AQ30" s="16">
        <f t="shared" si="18"/>
        <v>4.09017333984375E-5</v>
      </c>
    </row>
    <row r="31" spans="1:43" ht="12.75" customHeight="1" x14ac:dyDescent="0.2">
      <c r="A31" s="1"/>
      <c r="B31" s="2" t="s">
        <v>67</v>
      </c>
      <c r="C31" s="3">
        <v>50.84912109375</v>
      </c>
      <c r="D31" s="3">
        <v>48.12158203125</v>
      </c>
      <c r="E31" s="3">
        <v>45.231689453125</v>
      </c>
      <c r="F31" s="3">
        <v>20.164306640625</v>
      </c>
      <c r="G31" s="3">
        <v>23.18408203125</v>
      </c>
      <c r="H31" s="3">
        <v>26.3662109375</v>
      </c>
      <c r="I31" s="3">
        <v>132.967529296875</v>
      </c>
      <c r="J31" s="3">
        <v>132.967529296875</v>
      </c>
      <c r="K31" s="3">
        <v>132.967529296875</v>
      </c>
      <c r="L31" s="3">
        <v>132.967529296875</v>
      </c>
      <c r="M31" s="2">
        <v>30</v>
      </c>
      <c r="N31" s="3">
        <v>2.490234375</v>
      </c>
      <c r="O31" s="2">
        <v>75</v>
      </c>
      <c r="P31" s="4">
        <v>2.40478515625</v>
      </c>
      <c r="Q31" s="2">
        <v>1</v>
      </c>
      <c r="R31" s="5" t="str">
        <f t="shared" si="0"/>
        <v>Countercurrent</v>
      </c>
      <c r="S31" s="6">
        <f t="shared" si="1"/>
        <v>4.1798733045888046</v>
      </c>
      <c r="T31" s="6">
        <f t="shared" si="2"/>
        <v>4.1799572176809336</v>
      </c>
      <c r="U31" s="7">
        <f t="shared" si="3"/>
        <v>48.067464192708336</v>
      </c>
      <c r="V31" s="7">
        <f t="shared" si="4"/>
        <v>988.88681695153036</v>
      </c>
      <c r="W31" s="7">
        <f t="shared" si="5"/>
        <v>23.238199869791668</v>
      </c>
      <c r="X31" s="7">
        <f t="shared" si="6"/>
        <v>997.49167293184064</v>
      </c>
      <c r="Y31" s="7">
        <f t="shared" si="7"/>
        <v>5.617431640625</v>
      </c>
      <c r="Z31" s="7">
        <f t="shared" si="8"/>
        <v>6.201904296875</v>
      </c>
      <c r="AA31" s="8">
        <f t="shared" si="9"/>
        <v>4.1042665742617231E-2</v>
      </c>
      <c r="AB31" s="8">
        <f t="shared" si="10"/>
        <v>3.9979219475824508E-2</v>
      </c>
      <c r="AC31" s="6">
        <f t="shared" si="11"/>
        <v>0.96368805290056314</v>
      </c>
      <c r="AD31" s="6">
        <f t="shared" si="12"/>
        <v>1.0364090772006043</v>
      </c>
      <c r="AE31" s="6">
        <f t="shared" si="19"/>
        <v>-7.2721024300041126E-2</v>
      </c>
      <c r="AF31" s="6">
        <f t="shared" si="20"/>
        <v>107.54611661742213</v>
      </c>
      <c r="AG31" s="6">
        <f t="shared" si="21"/>
        <v>22.944297082228115</v>
      </c>
      <c r="AH31" s="6">
        <f t="shared" si="22"/>
        <v>20.211640211640212</v>
      </c>
      <c r="AI31" s="6">
        <f t="shared" si="23"/>
        <v>21.577968646934163</v>
      </c>
      <c r="AJ31" s="6">
        <f t="shared" si="13"/>
        <v>0.97668393782383423</v>
      </c>
      <c r="AK31" s="6">
        <f t="shared" si="14"/>
        <v>24.773997412926729</v>
      </c>
      <c r="AL31" s="6">
        <f t="shared" si="24"/>
        <v>1.9449587340267582</v>
      </c>
      <c r="AM31" s="15">
        <f t="shared" si="15"/>
        <v>25.0673828125</v>
      </c>
      <c r="AN31" s="15">
        <f t="shared" si="16"/>
        <v>24.48291015625</v>
      </c>
      <c r="AO31" s="15">
        <f t="shared" si="25"/>
        <v>24.773997412926729</v>
      </c>
      <c r="AP31" s="16">
        <f t="shared" si="17"/>
        <v>4.1512207031250005E-5</v>
      </c>
      <c r="AQ31" s="16">
        <f t="shared" si="18"/>
        <v>4.0087768554687506E-5</v>
      </c>
    </row>
    <row r="32" spans="1:43" ht="12.75" customHeight="1" x14ac:dyDescent="0.2">
      <c r="A32" s="1"/>
      <c r="B32" s="2" t="s">
        <v>68</v>
      </c>
      <c r="C32" s="3">
        <v>50.7841796875</v>
      </c>
      <c r="D32" s="3">
        <v>48.024169921875</v>
      </c>
      <c r="E32" s="3">
        <v>45.166748046875</v>
      </c>
      <c r="F32" s="3">
        <v>20.164306640625</v>
      </c>
      <c r="G32" s="3">
        <v>23.2490234375</v>
      </c>
      <c r="H32" s="3">
        <v>26.398681640625</v>
      </c>
      <c r="I32" s="3">
        <v>132.967529296875</v>
      </c>
      <c r="J32" s="3">
        <v>132.967529296875</v>
      </c>
      <c r="K32" s="3">
        <v>132.967529296875</v>
      </c>
      <c r="L32" s="3">
        <v>132.967529296875</v>
      </c>
      <c r="M32" s="2">
        <v>30</v>
      </c>
      <c r="N32" s="3">
        <v>2.490234375</v>
      </c>
      <c r="O32" s="2">
        <v>75</v>
      </c>
      <c r="P32" s="4">
        <v>2.3193359375</v>
      </c>
      <c r="Q32" s="2">
        <v>1</v>
      </c>
      <c r="R32" s="5" t="str">
        <f t="shared" si="0"/>
        <v>Countercurrent</v>
      </c>
      <c r="S32" s="6">
        <f t="shared" si="1"/>
        <v>4.179853134977316</v>
      </c>
      <c r="T32" s="6">
        <f t="shared" si="2"/>
        <v>4.1799440766568665</v>
      </c>
      <c r="U32" s="7">
        <f t="shared" si="3"/>
        <v>47.99169921875</v>
      </c>
      <c r="V32" s="7">
        <f t="shared" si="4"/>
        <v>988.92005883511024</v>
      </c>
      <c r="W32" s="7">
        <f t="shared" si="5"/>
        <v>23.270670572916668</v>
      </c>
      <c r="X32" s="7">
        <f t="shared" si="6"/>
        <v>997.48389985415122</v>
      </c>
      <c r="Y32" s="7">
        <f t="shared" si="7"/>
        <v>5.617431640625</v>
      </c>
      <c r="Z32" s="7">
        <f t="shared" si="8"/>
        <v>6.234375</v>
      </c>
      <c r="AA32" s="8">
        <f t="shared" si="9"/>
        <v>4.1044045410636901E-2</v>
      </c>
      <c r="AB32" s="8">
        <f t="shared" si="10"/>
        <v>3.8558337600156402E-2</v>
      </c>
      <c r="AC32" s="6">
        <f t="shared" si="11"/>
        <v>0.96371579736776891</v>
      </c>
      <c r="AD32" s="6">
        <f t="shared" si="12"/>
        <v>1.0048047851272857</v>
      </c>
      <c r="AE32" s="6">
        <f t="shared" si="19"/>
        <v>-4.1088987759516749E-2</v>
      </c>
      <c r="AF32" s="6">
        <f t="shared" si="20"/>
        <v>104.26360010614589</v>
      </c>
      <c r="AG32" s="6">
        <f t="shared" si="21"/>
        <v>23.035952063914781</v>
      </c>
      <c r="AH32" s="6">
        <f t="shared" si="22"/>
        <v>20.360551431601273</v>
      </c>
      <c r="AI32" s="6">
        <f t="shared" si="23"/>
        <v>21.698251747758029</v>
      </c>
      <c r="AJ32" s="6">
        <f t="shared" si="13"/>
        <v>0.97532467532467537</v>
      </c>
      <c r="AK32" s="6">
        <f t="shared" si="14"/>
        <v>24.692685219479522</v>
      </c>
      <c r="AL32" s="6">
        <f t="shared" si="24"/>
        <v>1.9514195981559643</v>
      </c>
      <c r="AM32" s="15">
        <f t="shared" si="15"/>
        <v>25.00244140625</v>
      </c>
      <c r="AN32" s="15">
        <f t="shared" si="16"/>
        <v>24.385498046875</v>
      </c>
      <c r="AO32" s="15">
        <f t="shared" si="25"/>
        <v>24.692685219479522</v>
      </c>
      <c r="AP32" s="16">
        <f t="shared" si="17"/>
        <v>4.1512207031250005E-5</v>
      </c>
      <c r="AQ32" s="16">
        <f t="shared" si="18"/>
        <v>3.8663330078125001E-5</v>
      </c>
    </row>
    <row r="33" spans="1:43" ht="12.75" customHeight="1" x14ac:dyDescent="0.2">
      <c r="A33" s="1"/>
      <c r="B33" s="2" t="s">
        <v>69</v>
      </c>
      <c r="C33" s="3">
        <v>50.946533203125</v>
      </c>
      <c r="D33" s="3">
        <v>48.218994140625</v>
      </c>
      <c r="E33" s="3">
        <v>45.3291015625</v>
      </c>
      <c r="F33" s="3">
        <v>20.164306640625</v>
      </c>
      <c r="G33" s="3">
        <v>23.18408203125</v>
      </c>
      <c r="H33" s="3">
        <v>26.3662109375</v>
      </c>
      <c r="I33" s="3">
        <v>132.967529296875</v>
      </c>
      <c r="J33" s="3">
        <v>132.967529296875</v>
      </c>
      <c r="K33" s="3">
        <v>132.967529296875</v>
      </c>
      <c r="L33" s="3">
        <v>132.967529296875</v>
      </c>
      <c r="M33" s="2">
        <v>30</v>
      </c>
      <c r="N33" s="3">
        <v>2.5146484375</v>
      </c>
      <c r="O33" s="2">
        <v>75</v>
      </c>
      <c r="P33" s="4">
        <v>2.4169921875</v>
      </c>
      <c r="Q33" s="2">
        <v>1</v>
      </c>
      <c r="R33" s="5" t="str">
        <f t="shared" si="0"/>
        <v>Countercurrent</v>
      </c>
      <c r="S33" s="6">
        <f t="shared" si="1"/>
        <v>4.1798993752931235</v>
      </c>
      <c r="T33" s="6">
        <f t="shared" si="2"/>
        <v>4.1799572176809336</v>
      </c>
      <c r="U33" s="7">
        <f t="shared" si="3"/>
        <v>48.164876302083336</v>
      </c>
      <c r="V33" s="7">
        <f t="shared" si="4"/>
        <v>988.84402231976196</v>
      </c>
      <c r="W33" s="7">
        <f t="shared" si="5"/>
        <v>23.238199869791668</v>
      </c>
      <c r="X33" s="7">
        <f t="shared" si="6"/>
        <v>997.49167293184064</v>
      </c>
      <c r="Y33" s="7">
        <f t="shared" si="7"/>
        <v>5.617431640625</v>
      </c>
      <c r="Z33" s="7">
        <f t="shared" si="8"/>
        <v>6.201904296875</v>
      </c>
      <c r="AA33" s="8">
        <f t="shared" si="9"/>
        <v>4.1443251260960073E-2</v>
      </c>
      <c r="AB33" s="8">
        <f t="shared" si="10"/>
        <v>4.0182159676209403E-2</v>
      </c>
      <c r="AC33" s="6">
        <f t="shared" si="11"/>
        <v>0.97309993136327411</v>
      </c>
      <c r="AD33" s="6">
        <f t="shared" si="12"/>
        <v>1.0416700369833485</v>
      </c>
      <c r="AE33" s="6">
        <f t="shared" si="19"/>
        <v>-6.8570105620074373E-2</v>
      </c>
      <c r="AF33" s="6">
        <f t="shared" si="20"/>
        <v>107.04656360668019</v>
      </c>
      <c r="AG33" s="6">
        <f t="shared" si="21"/>
        <v>22.853368560105679</v>
      </c>
      <c r="AH33" s="6">
        <f t="shared" si="22"/>
        <v>20.147679324894515</v>
      </c>
      <c r="AI33" s="6">
        <f t="shared" si="23"/>
        <v>21.500523942500095</v>
      </c>
      <c r="AJ33" s="6">
        <f t="shared" si="13"/>
        <v>0.97677419354838713</v>
      </c>
      <c r="AK33" s="6">
        <f t="shared" si="14"/>
        <v>24.871414022913733</v>
      </c>
      <c r="AL33" s="6">
        <f t="shared" si="24"/>
        <v>1.9562617760027012</v>
      </c>
      <c r="AM33" s="15">
        <f t="shared" si="15"/>
        <v>25.164794921875</v>
      </c>
      <c r="AN33" s="15">
        <f t="shared" si="16"/>
        <v>24.580322265625</v>
      </c>
      <c r="AO33" s="15">
        <f t="shared" si="25"/>
        <v>24.871414022913733</v>
      </c>
      <c r="AP33" s="16">
        <f t="shared" si="17"/>
        <v>4.1919189453125005E-5</v>
      </c>
      <c r="AQ33" s="16">
        <f t="shared" si="18"/>
        <v>4.0291259765625003E-5</v>
      </c>
    </row>
    <row r="34" spans="1:43" ht="12.75" customHeight="1" x14ac:dyDescent="0.2">
      <c r="A34" s="1"/>
      <c r="B34" s="2" t="s">
        <v>70</v>
      </c>
      <c r="C34" s="3">
        <v>50.71923828125</v>
      </c>
      <c r="D34" s="3">
        <v>48.024169921875</v>
      </c>
      <c r="E34" s="3">
        <v>45.166748046875</v>
      </c>
      <c r="F34" s="3">
        <v>20.164306640625</v>
      </c>
      <c r="G34" s="3">
        <v>23.216552734375</v>
      </c>
      <c r="H34" s="3">
        <v>26.3662109375</v>
      </c>
      <c r="I34" s="3">
        <v>132.967529296875</v>
      </c>
      <c r="J34" s="3">
        <v>132.967529296875</v>
      </c>
      <c r="K34" s="3">
        <v>132.967529296875</v>
      </c>
      <c r="L34" s="3">
        <v>132.967529296875</v>
      </c>
      <c r="M34" s="2">
        <v>30</v>
      </c>
      <c r="N34" s="3">
        <v>2.4169921875</v>
      </c>
      <c r="O34" s="2">
        <v>75</v>
      </c>
      <c r="P34" s="4">
        <v>2.3681640625</v>
      </c>
      <c r="Q34" s="2">
        <v>1</v>
      </c>
      <c r="R34" s="5" t="str">
        <f t="shared" si="0"/>
        <v>Countercurrent</v>
      </c>
      <c r="S34" s="6">
        <f t="shared" si="1"/>
        <v>4.1798473895464792</v>
      </c>
      <c r="T34" s="6">
        <f t="shared" si="2"/>
        <v>4.1799528312867738</v>
      </c>
      <c r="U34" s="7">
        <f t="shared" si="3"/>
        <v>47.970052083333336</v>
      </c>
      <c r="V34" s="7">
        <f t="shared" si="4"/>
        <v>988.92954962749411</v>
      </c>
      <c r="W34" s="7">
        <f t="shared" si="5"/>
        <v>23.2490234375</v>
      </c>
      <c r="X34" s="7">
        <f t="shared" si="6"/>
        <v>997.48908309232468</v>
      </c>
      <c r="Y34" s="7">
        <f t="shared" si="7"/>
        <v>5.552490234375</v>
      </c>
      <c r="Z34" s="7">
        <f t="shared" si="8"/>
        <v>6.201904296875</v>
      </c>
      <c r="AA34" s="8">
        <f t="shared" si="9"/>
        <v>3.9837249923959116E-2</v>
      </c>
      <c r="AB34" s="8">
        <f t="shared" si="10"/>
        <v>3.9370296655255328E-2</v>
      </c>
      <c r="AC34" s="6">
        <f t="shared" si="11"/>
        <v>0.92456527726574333</v>
      </c>
      <c r="AD34" s="6">
        <f t="shared" si="12"/>
        <v>1.0206224769180614</v>
      </c>
      <c r="AE34" s="6">
        <f t="shared" si="19"/>
        <v>-9.605719965231807E-2</v>
      </c>
      <c r="AF34" s="6">
        <f t="shared" si="20"/>
        <v>110.38944485741366</v>
      </c>
      <c r="AG34" s="6">
        <f t="shared" si="21"/>
        <v>22.8</v>
      </c>
      <c r="AH34" s="6">
        <f t="shared" si="22"/>
        <v>20.297555791710945</v>
      </c>
      <c r="AI34" s="6">
        <f t="shared" si="23"/>
        <v>21.548777895855473</v>
      </c>
      <c r="AJ34" s="6">
        <f t="shared" si="13"/>
        <v>0.97402597402597402</v>
      </c>
      <c r="AK34" s="6">
        <f t="shared" si="14"/>
        <v>24.67631015559785</v>
      </c>
      <c r="AL34" s="6">
        <f t="shared" si="24"/>
        <v>1.8733864006325205</v>
      </c>
      <c r="AM34" s="15">
        <f t="shared" si="15"/>
        <v>25.00244140625</v>
      </c>
      <c r="AN34" s="15">
        <f t="shared" si="16"/>
        <v>24.35302734375</v>
      </c>
      <c r="AO34" s="15">
        <f t="shared" si="25"/>
        <v>24.67631015559785</v>
      </c>
      <c r="AP34" s="16">
        <f t="shared" si="17"/>
        <v>4.0291259765625003E-5</v>
      </c>
      <c r="AQ34" s="16">
        <f t="shared" si="18"/>
        <v>3.9477294921875002E-5</v>
      </c>
    </row>
    <row r="35" spans="1:43" ht="12.75" customHeight="1" x14ac:dyDescent="0.2">
      <c r="A35" s="1"/>
      <c r="B35" s="2" t="s">
        <v>71</v>
      </c>
      <c r="C35" s="3">
        <v>50.9140625</v>
      </c>
      <c r="D35" s="3">
        <v>48.12158203125</v>
      </c>
      <c r="E35" s="3">
        <v>45.19921875</v>
      </c>
      <c r="F35" s="3">
        <v>20.1318359375</v>
      </c>
      <c r="G35" s="3">
        <v>23.18408203125</v>
      </c>
      <c r="H35" s="3">
        <v>26.398681640625</v>
      </c>
      <c r="I35" s="3">
        <v>132.967529296875</v>
      </c>
      <c r="J35" s="3">
        <v>132.967529296875</v>
      </c>
      <c r="K35" s="3">
        <v>132.967529296875</v>
      </c>
      <c r="L35" s="3">
        <v>132.967529296875</v>
      </c>
      <c r="M35" s="2">
        <v>30</v>
      </c>
      <c r="N35" s="3">
        <v>2.47802734375</v>
      </c>
      <c r="O35" s="2">
        <v>75</v>
      </c>
      <c r="P35" s="4">
        <v>2.294921875</v>
      </c>
      <c r="Q35" s="2">
        <v>1</v>
      </c>
      <c r="R35" s="5" t="str">
        <f t="shared" si="0"/>
        <v>Countercurrent</v>
      </c>
      <c r="S35" s="6">
        <f t="shared" si="1"/>
        <v>4.1798761936521327</v>
      </c>
      <c r="T35" s="6">
        <f t="shared" si="2"/>
        <v>4.1799572176809336</v>
      </c>
      <c r="U35" s="7">
        <f t="shared" si="3"/>
        <v>48.078287760416664</v>
      </c>
      <c r="V35" s="7">
        <f t="shared" si="4"/>
        <v>988.88206505069832</v>
      </c>
      <c r="W35" s="7">
        <f t="shared" si="5"/>
        <v>23.238199869791668</v>
      </c>
      <c r="X35" s="7">
        <f t="shared" si="6"/>
        <v>997.49167293184064</v>
      </c>
      <c r="Y35" s="7">
        <f t="shared" si="7"/>
        <v>5.71484375</v>
      </c>
      <c r="Z35" s="7">
        <f t="shared" si="8"/>
        <v>6.266845703125</v>
      </c>
      <c r="AA35" s="8">
        <f t="shared" si="9"/>
        <v>4.0841279948993274E-2</v>
      </c>
      <c r="AB35" s="8">
        <f t="shared" si="10"/>
        <v>3.8152757672360441E-2</v>
      </c>
      <c r="AC35" s="6">
        <f t="shared" si="11"/>
        <v>0.97558951326510479</v>
      </c>
      <c r="AD35" s="6">
        <f t="shared" si="12"/>
        <v>0.99941709296905723</v>
      </c>
      <c r="AE35" s="6">
        <f t="shared" si="19"/>
        <v>-2.382757970395244E-2</v>
      </c>
      <c r="AF35" s="6">
        <f t="shared" si="20"/>
        <v>102.4423775963116</v>
      </c>
      <c r="AG35" s="6">
        <f t="shared" si="21"/>
        <v>23.311258278145697</v>
      </c>
      <c r="AH35" s="6">
        <f t="shared" si="22"/>
        <v>20.358649789029538</v>
      </c>
      <c r="AI35" s="6">
        <f t="shared" si="23"/>
        <v>21.834954033587618</v>
      </c>
      <c r="AJ35" s="6">
        <f t="shared" si="13"/>
        <v>0.977979274611399</v>
      </c>
      <c r="AK35" s="6">
        <f t="shared" si="14"/>
        <v>24.790357567941697</v>
      </c>
      <c r="AL35" s="6">
        <f t="shared" si="24"/>
        <v>1.9676793902454921</v>
      </c>
      <c r="AM35" s="15">
        <f t="shared" si="15"/>
        <v>25.0673828125</v>
      </c>
      <c r="AN35" s="15">
        <f t="shared" si="16"/>
        <v>24.515380859375</v>
      </c>
      <c r="AO35" s="15">
        <f t="shared" si="25"/>
        <v>24.790357567941697</v>
      </c>
      <c r="AP35" s="16">
        <f t="shared" si="17"/>
        <v>4.1308715820312501E-5</v>
      </c>
      <c r="AQ35" s="16">
        <f t="shared" si="18"/>
        <v>3.8256347656250001E-5</v>
      </c>
    </row>
    <row r="36" spans="1:43" ht="12.75" customHeight="1" x14ac:dyDescent="0.2">
      <c r="A36" s="1"/>
      <c r="B36" s="22" t="s">
        <v>79</v>
      </c>
      <c r="C36" s="23">
        <f>AVERAGE(C2:C35)</f>
        <v>51.170963062959558</v>
      </c>
      <c r="D36" s="23">
        <f t="shared" ref="D36:AQ36" si="26">AVERAGE(D2:D35)</f>
        <v>48.375617532169116</v>
      </c>
      <c r="E36" s="23">
        <f t="shared" si="26"/>
        <v>45.416963465073529</v>
      </c>
      <c r="F36" s="23">
        <f t="shared" si="26"/>
        <v>20.069759593290442</v>
      </c>
      <c r="G36" s="23">
        <f t="shared" si="26"/>
        <v>23.162116555606616</v>
      </c>
      <c r="H36" s="23">
        <f t="shared" si="26"/>
        <v>26.339470358455884</v>
      </c>
      <c r="I36" s="23">
        <f t="shared" si="26"/>
        <v>132.967529296875</v>
      </c>
      <c r="J36" s="23">
        <f t="shared" si="26"/>
        <v>132.967529296875</v>
      </c>
      <c r="K36" s="23">
        <f t="shared" si="26"/>
        <v>132.967529296875</v>
      </c>
      <c r="L36" s="23">
        <f t="shared" si="26"/>
        <v>132.967529296875</v>
      </c>
      <c r="M36" s="28">
        <f t="shared" si="26"/>
        <v>30</v>
      </c>
      <c r="N36" s="23">
        <f t="shared" si="26"/>
        <v>2.4984920726102939</v>
      </c>
      <c r="O36" s="28">
        <f t="shared" si="26"/>
        <v>75</v>
      </c>
      <c r="P36" s="29">
        <f t="shared" si="26"/>
        <v>2.3645737591911766</v>
      </c>
      <c r="Q36" s="23">
        <f t="shared" si="26"/>
        <v>1</v>
      </c>
      <c r="R36" s="5" t="str">
        <f t="shared" si="0"/>
        <v>Countercurrent</v>
      </c>
      <c r="S36" s="26">
        <f t="shared" si="26"/>
        <v>4.1799418755062661</v>
      </c>
      <c r="T36" s="26">
        <f t="shared" si="26"/>
        <v>4.1799766786792842</v>
      </c>
      <c r="U36" s="23">
        <f t="shared" si="26"/>
        <v>48.321181353400732</v>
      </c>
      <c r="V36" s="23">
        <f t="shared" si="26"/>
        <v>988.77508893052368</v>
      </c>
      <c r="W36" s="23">
        <f t="shared" si="26"/>
        <v>23.190448835784309</v>
      </c>
      <c r="X36" s="23">
        <f t="shared" si="26"/>
        <v>997.50307732268652</v>
      </c>
      <c r="Y36" s="23">
        <f t="shared" si="26"/>
        <v>5.753999597886029</v>
      </c>
      <c r="Z36" s="23">
        <f t="shared" si="26"/>
        <v>6.2697107651654411</v>
      </c>
      <c r="AA36" s="26">
        <f t="shared" si="26"/>
        <v>4.1174096959599164E-2</v>
      </c>
      <c r="AB36" s="26">
        <f t="shared" si="26"/>
        <v>3.9311158909621134E-2</v>
      </c>
      <c r="AC36" s="26">
        <f t="shared" si="26"/>
        <v>0.99022464407305344</v>
      </c>
      <c r="AD36" s="26">
        <f t="shared" si="26"/>
        <v>1.0300653255535897</v>
      </c>
      <c r="AE36" s="26">
        <f t="shared" si="26"/>
        <v>-3.9840681480536412E-2</v>
      </c>
      <c r="AF36" s="26">
        <f t="shared" si="26"/>
        <v>104.07678995305818</v>
      </c>
      <c r="AG36" s="6">
        <f>((C36-E36)/(C36-H36))*100</f>
        <v>23.172185685165957</v>
      </c>
      <c r="AH36" s="6">
        <f t="shared" si="22"/>
        <v>20.159061597985634</v>
      </c>
      <c r="AI36" s="26">
        <f t="shared" si="26"/>
        <v>21.665196682601628</v>
      </c>
      <c r="AJ36" s="26">
        <f t="shared" si="26"/>
        <v>0.97966937307126256</v>
      </c>
      <c r="AK36" s="26">
        <f t="shared" si="26"/>
        <v>25.088414115344978</v>
      </c>
      <c r="AL36" s="26">
        <f t="shared" si="26"/>
        <v>1.9734129853880642</v>
      </c>
      <c r="AM36" s="27">
        <f t="shared" si="26"/>
        <v>25.347203871783087</v>
      </c>
      <c r="AN36" s="27">
        <f t="shared" si="26"/>
        <v>24.831492704503678</v>
      </c>
      <c r="AO36" s="27">
        <f t="shared" si="26"/>
        <v>25.088414115344978</v>
      </c>
      <c r="AP36" s="24">
        <f t="shared" si="26"/>
        <v>4.164986285041361E-5</v>
      </c>
      <c r="AQ36" s="24">
        <f t="shared" si="26"/>
        <v>3.9417444565716907E-5</v>
      </c>
    </row>
    <row r="37" spans="1:43" ht="12.75" customHeight="1" x14ac:dyDescent="0.2">
      <c r="A37" s="1"/>
      <c r="B37" s="2"/>
      <c r="N37" s="3"/>
      <c r="P37" s="4"/>
      <c r="Q37" s="2"/>
      <c r="R37" s="5"/>
      <c r="S37" s="6" t="str">
        <f t="shared" si="1"/>
        <v/>
      </c>
      <c r="T37" s="6" t="str">
        <f t="shared" si="2"/>
        <v/>
      </c>
      <c r="U37" s="7" t="str">
        <f t="shared" si="3"/>
        <v/>
      </c>
      <c r="V37" s="7" t="str">
        <f t="shared" si="4"/>
        <v/>
      </c>
      <c r="W37" s="7" t="str">
        <f t="shared" si="5"/>
        <v/>
      </c>
      <c r="X37" s="7" t="str">
        <f t="shared" si="6"/>
        <v/>
      </c>
      <c r="Y37" s="7" t="str">
        <f t="shared" si="7"/>
        <v/>
      </c>
      <c r="Z37" s="7" t="str">
        <f t="shared" si="8"/>
        <v/>
      </c>
      <c r="AA37" s="8" t="str">
        <f t="shared" si="9"/>
        <v/>
      </c>
      <c r="AB37" s="8" t="str">
        <f t="shared" si="10"/>
        <v/>
      </c>
      <c r="AC37" s="9" t="str">
        <f>IF(SUM($A$1:$A$1000)=0,IF(ROW($A37)=6,"Hidden",""),IF(ISNUMBER(AA37),AA37*S37*ABS(Y37)*1000,""))</f>
        <v/>
      </c>
      <c r="AD37" s="9" t="str">
        <f>IF(SUM($A$1:$A$1000)=0,IF(ROW($A37)=6,"Hidden",""),IF(ISNUMBER(AB37),AB37*T37*Z37*1000,""))</f>
        <v/>
      </c>
      <c r="AE37" s="9" t="str">
        <f t="shared" ref="AE37" si="27">IF(SUM($A$1:$A$1000)=0,IF(ROW($A37)=6,"Hidden",""),IF(ISNUMBER(AC37),AC37-AD37,""))</f>
        <v/>
      </c>
      <c r="AF37" s="9" t="str">
        <f t="shared" ref="AF37" si="28">IF(SUM($A$1:$A$1000)=0,IF(ROW($A37)=6,"Hidden",""),IF(ISNUMBER(AC37),IF(AC37=0,0,AD37*100/AC37),""))</f>
        <v/>
      </c>
      <c r="AG37" s="9" t="str">
        <f>IF(SUM($A$1:$A$1000)=0,IF(ROW($A37)=6,"Hidden",""),IF(ISNUMBER(C37),IF(R37="cocurrent",IF(D37=E37,0,100*(E37-C37)/(E37-F37)),IF(C37=F37,0,100*(C37-E37)/(C37-F37))),""))</f>
        <v/>
      </c>
      <c r="AH37" s="9" t="str">
        <f>IF(SUM($A$1:$A$1000)=0,IF(ROW($A37)=6,"Hidden",""),IF(ISNUMBER(C37),IF(R37="cocurrent",IF(C37=H37,0,100*(H37-F37)/(E37-F37)),IF(C37=F37,0,100*(H37-F37)/(C37-F37))),""))</f>
        <v/>
      </c>
      <c r="AI37" s="9" t="str">
        <f t="shared" ref="AI37" si="29">IF(SUM($A$1:$A$1000)=0,IF(ROW($A37)=6,"Hidden",""),IF(ISNUMBER(AG37),(AG37+AH37)/2,""))</f>
        <v/>
      </c>
      <c r="AJ37" s="10">
        <f t="shared" si="13"/>
        <v>0</v>
      </c>
      <c r="AK37" s="11" t="str">
        <f t="shared" si="14"/>
        <v/>
      </c>
      <c r="AL37" s="12" t="str">
        <f>IF(ISNUMBER(AK37),IF(AK37=0,0,(AA37*S37*Y37*1000)/(PI()*0.66*AK37*((0.0083+0.0095)/2))),"")</f>
        <v/>
      </c>
    </row>
  </sheetData>
  <printOptions gridLines="1"/>
  <pageMargins left="0.75" right="0.75" top="1" bottom="1" header="0.5" footer="0.5"/>
  <pageSetup orientation="landscape" horizontalDpi="0" verticalDpi="0"/>
  <headerFooter alignWithMargins="0">
    <oddHeader>HT31-XC-304 Tubular Heat Exchanger - Run 1 Results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7"/>
  <sheetViews>
    <sheetView showRowColHeaders="0" showOutlineSymbols="0" topLeftCell="AA1" workbookViewId="0">
      <selection activeCell="AG2" sqref="AG2:AH31"/>
    </sheetView>
  </sheetViews>
  <sheetFormatPr defaultColWidth="9.140625" defaultRowHeight="12.75" customHeight="1" x14ac:dyDescent="0.2"/>
  <cols>
    <col min="1" max="1" width="0" hidden="1" customWidth="1"/>
    <col min="2" max="2" width="8.85546875" customWidth="1"/>
    <col min="3" max="12" width="7.5703125" customWidth="1"/>
    <col min="13" max="16" width="13.42578125" customWidth="1"/>
    <col min="17" max="17" width="0" hidden="1" customWidth="1"/>
    <col min="18" max="18" width="13.7109375" customWidth="1"/>
    <col min="19" max="21" width="13.85546875" customWidth="1"/>
    <col min="22" max="22" width="10.5703125" customWidth="1"/>
    <col min="23" max="23" width="12.7109375" customWidth="1"/>
    <col min="24" max="24" width="10.85546875" customWidth="1"/>
    <col min="25" max="25" width="13.85546875" customWidth="1"/>
    <col min="26" max="26" width="12.7109375" customWidth="1"/>
    <col min="27" max="28" width="11.42578125" customWidth="1"/>
    <col min="29" max="29" width="12" customWidth="1"/>
    <col min="30" max="30" width="12.42578125" customWidth="1"/>
    <col min="31" max="31" width="12.5703125" customWidth="1"/>
    <col min="32" max="32" width="10.28515625" customWidth="1"/>
    <col min="33" max="34" width="12.5703125" customWidth="1"/>
    <col min="35" max="35" width="12" customWidth="1"/>
    <col min="36" max="36" width="0" hidden="1" customWidth="1"/>
    <col min="37" max="37" width="12.140625" customWidth="1"/>
    <col min="38" max="38" width="14.85546875" customWidth="1"/>
    <col min="42" max="43" width="12.42578125" bestFit="1" customWidth="1"/>
  </cols>
  <sheetData>
    <row r="1" spans="1:43" ht="66.75" customHeight="1" x14ac:dyDescent="0.2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10</v>
      </c>
      <c r="L1" s="13" t="s">
        <v>11</v>
      </c>
      <c r="M1" s="13" t="s">
        <v>12</v>
      </c>
      <c r="N1" s="13" t="s">
        <v>13</v>
      </c>
      <c r="O1" s="13" t="s">
        <v>14</v>
      </c>
      <c r="P1" s="13" t="s">
        <v>15</v>
      </c>
      <c r="Q1" s="13" t="s">
        <v>16</v>
      </c>
      <c r="R1" s="13" t="s">
        <v>17</v>
      </c>
      <c r="S1" s="13" t="s">
        <v>18</v>
      </c>
      <c r="T1" s="13" t="s">
        <v>19</v>
      </c>
      <c r="U1" s="13" t="s">
        <v>20</v>
      </c>
      <c r="V1" s="13" t="s">
        <v>21</v>
      </c>
      <c r="W1" s="13" t="s">
        <v>22</v>
      </c>
      <c r="X1" s="13" t="s">
        <v>23</v>
      </c>
      <c r="Y1" s="13" t="s">
        <v>24</v>
      </c>
      <c r="Z1" s="13" t="s">
        <v>25</v>
      </c>
      <c r="AA1" s="13" t="s">
        <v>26</v>
      </c>
      <c r="AB1" s="13" t="s">
        <v>27</v>
      </c>
      <c r="AC1" s="13" t="s">
        <v>28</v>
      </c>
      <c r="AD1" s="13" t="s">
        <v>29</v>
      </c>
      <c r="AE1" s="13" t="s">
        <v>30</v>
      </c>
      <c r="AF1" s="13" t="s">
        <v>31</v>
      </c>
      <c r="AG1" s="13" t="s">
        <v>32</v>
      </c>
      <c r="AH1" s="13" t="s">
        <v>33</v>
      </c>
      <c r="AI1" s="13" t="s">
        <v>34</v>
      </c>
      <c r="AJ1" s="13" t="s">
        <v>35</v>
      </c>
      <c r="AK1" s="13" t="s">
        <v>36</v>
      </c>
      <c r="AL1" s="13" t="s">
        <v>37</v>
      </c>
      <c r="AM1" s="14" t="s">
        <v>73</v>
      </c>
      <c r="AN1" s="14" t="s">
        <v>74</v>
      </c>
      <c r="AO1" s="14" t="s">
        <v>72</v>
      </c>
      <c r="AP1" s="14" t="s">
        <v>75</v>
      </c>
      <c r="AQ1" s="14" t="s">
        <v>76</v>
      </c>
    </row>
    <row r="2" spans="1:43" ht="12.75" customHeight="1" x14ac:dyDescent="0.2">
      <c r="A2" s="1"/>
      <c r="B2" s="2" t="s">
        <v>38</v>
      </c>
      <c r="C2" s="3">
        <v>51.0439453125</v>
      </c>
      <c r="D2" s="3">
        <v>48.803466796875</v>
      </c>
      <c r="E2" s="3">
        <v>46.140869140625</v>
      </c>
      <c r="F2" s="3">
        <v>20.19677734375</v>
      </c>
      <c r="G2" s="3">
        <v>24.125732421875</v>
      </c>
      <c r="H2" s="3">
        <v>27.892333984375</v>
      </c>
      <c r="I2" s="3">
        <v>132.967529296875</v>
      </c>
      <c r="J2" s="3">
        <v>132.967529296875</v>
      </c>
      <c r="K2" s="3">
        <v>132.967529296875</v>
      </c>
      <c r="L2" s="3">
        <v>132.967529296875</v>
      </c>
      <c r="M2" s="2">
        <v>30</v>
      </c>
      <c r="N2" s="3">
        <v>2.55126953125</v>
      </c>
      <c r="O2" s="2">
        <v>50</v>
      </c>
      <c r="P2" s="4">
        <v>1.6357421875</v>
      </c>
      <c r="Q2" s="2">
        <v>1</v>
      </c>
      <c r="R2" s="5" t="str">
        <f t="shared" ref="R2:R31" si="0">IF(ISNUMBER(Q2),IF(Q2=1,"Countercurrent","Cocurrent"),"")</f>
        <v>Countercurrent</v>
      </c>
      <c r="S2" s="6">
        <f t="shared" ref="S2:S37" si="1">IF(ISNUMBER(C2),1.15290498E-12*(U2^6)-3.5879038802E-10*(U2^5)+4.710833256816E-08*(U2^4)-3.38194190874219E-06*(U2^3)+0.000148978977392744*(U2^2)-0.00373903643230733*(U2)+4.21734712411944,"")</f>
        <v>4.1800350457126285</v>
      </c>
      <c r="T2" s="6">
        <f t="shared" ref="T2:T37" si="2">IF(ISNUMBER(C2),1.15290498E-12*(W2^6)-3.5879038802E-10*(W2^5)+4.710833256816E-08*(W2^4)-3.38194190874219E-06*(W2^3)+0.000148978977392744*(W2^2)-0.00373903643230733*(W2)+4.21734712411944,"")</f>
        <v>4.1796368252607881</v>
      </c>
      <c r="U2" s="7">
        <f t="shared" ref="U2:U37" si="3">IF(ISNUMBER(C2),AVERAGE(C2,D2,E2),"")</f>
        <v>48.662760416666664</v>
      </c>
      <c r="V2" s="7">
        <f t="shared" ref="V2:V37" si="4">IF(ISNUMBER(F2),-0.0000002301*(U2^4)+0.0000569866*(U2^3)-0.0082923226*(U2^2)+0.0654036947*U2+999.8017570756,"")</f>
        <v>988.62432920906633</v>
      </c>
      <c r="W2" s="7">
        <f t="shared" ref="W2:W37" si="5">IF(ISNUMBER(F2),AVERAGE(F2,G2,H2),"")</f>
        <v>24.071614583333332</v>
      </c>
      <c r="X2" s="7">
        <f t="shared" ref="X2:X37" si="6">IF(ISNUMBER(F2),-0.0000002301*(W2^4)+0.0000569866*(W2^3)-0.0082923226*(W2^2)+0.0654036947*W2+999.8017570756,"")</f>
        <v>997.28880337575265</v>
      </c>
      <c r="Y2" s="7">
        <f t="shared" ref="Y2:Y37" si="7">IF(ISNUMBER(C2),IF(R2="Countercurrent",C2-E2,E2-C2),"")</f>
        <v>4.903076171875</v>
      </c>
      <c r="Z2" s="7">
        <f t="shared" ref="Z2:Z37" si="8">IF(ISNUMBER(H2),H2-F2,"")</f>
        <v>7.695556640625</v>
      </c>
      <c r="AA2" s="8">
        <f t="shared" ref="AA2:AA37" si="9">IF(ISNUMBER(N2),N2*V2/(1000*60),"")</f>
        <v>4.2037452149392675E-2</v>
      </c>
      <c r="AB2" s="8">
        <f t="shared" ref="AB2:AB37" si="10">IF(ISNUMBER(P2),P2*X2/(1000*60),"")</f>
        <v>2.7188456146718519E-2</v>
      </c>
      <c r="AC2" s="6">
        <f t="shared" ref="AC2:AC30" si="11">(AA2*S2)*(C2-E2)</f>
        <v>0.86155885260390275</v>
      </c>
      <c r="AD2" s="6">
        <f t="shared" ref="AD2:AD30" si="12">(AB2*T2)*(H2-F2)</f>
        <v>0.87450668459638448</v>
      </c>
      <c r="AE2" s="6">
        <f>AC2-AD2</f>
        <v>-1.2947831992481729E-2</v>
      </c>
      <c r="AF2" s="6">
        <f>(AD2/AC2)*100</f>
        <v>101.50283778680344</v>
      </c>
      <c r="AG2" s="6">
        <f>((C2-E2)/(C2-H2))*100</f>
        <v>21.1781206171108</v>
      </c>
      <c r="AH2" s="6">
        <f>((H2-F2)/(C2-F2))*100</f>
        <v>24.947368421052634</v>
      </c>
      <c r="AI2" s="6">
        <f>(AG2+AH2)/2</f>
        <v>23.062744519081718</v>
      </c>
      <c r="AJ2" s="6" t="e">
        <f t="shared" ref="AJ2:AJ30" si="13">IF(ISNUMBER(AG2),IF(OR(AI2&lt;=0,AI2=1),0,((D2-E2)-(B2-G2))/LN((D2-E2)/(B2-G2))),"")</f>
        <v>#NUM!</v>
      </c>
      <c r="AK2" s="6">
        <f t="shared" ref="AK2:AK30" si="14">AB2/(0.02*AN2)</f>
        <v>5.8718280471669562E-2</v>
      </c>
      <c r="AL2" s="6">
        <f t="shared" ref="AL2:AL30" si="15">AC2/(0.02*AO2)</f>
        <v>1.7567520040927378</v>
      </c>
      <c r="AM2" s="15">
        <f t="shared" ref="AM2:AM30" si="16">(E2-F2)</f>
        <v>25.944091796875</v>
      </c>
      <c r="AN2" s="15">
        <f t="shared" ref="AN2:AN30" si="17">(C2-H2)</f>
        <v>23.151611328125</v>
      </c>
      <c r="AO2" s="15">
        <f>(AM2-AN2)/LN(AM2/AN2)</f>
        <v>24.52135675942629</v>
      </c>
      <c r="AP2" s="16">
        <f t="shared" ref="AP2:AP30" si="18">N2*0.00001667</f>
        <v>4.2529663085937502E-5</v>
      </c>
      <c r="AQ2" s="16">
        <f t="shared" ref="AQ2:AQ30" si="19">P2*0.00001667</f>
        <v>2.7267822265625003E-5</v>
      </c>
    </row>
    <row r="3" spans="1:43" ht="12.75" customHeight="1" x14ac:dyDescent="0.2">
      <c r="A3" s="1"/>
      <c r="B3" s="2" t="s">
        <v>39</v>
      </c>
      <c r="C3" s="3">
        <v>50.7841796875</v>
      </c>
      <c r="D3" s="3">
        <v>48.543701171875</v>
      </c>
      <c r="E3" s="3">
        <v>46.1083984375</v>
      </c>
      <c r="F3" s="3">
        <v>20.26171875</v>
      </c>
      <c r="G3" s="3">
        <v>24.09326171875</v>
      </c>
      <c r="H3" s="3">
        <v>27.957275390625</v>
      </c>
      <c r="I3" s="3">
        <v>132.967529296875</v>
      </c>
      <c r="J3" s="3">
        <v>132.967529296875</v>
      </c>
      <c r="K3" s="3">
        <v>132.967529296875</v>
      </c>
      <c r="L3" s="3">
        <v>132.967529296875</v>
      </c>
      <c r="M3" s="2">
        <v>30</v>
      </c>
      <c r="N3" s="3">
        <v>2.47802734375</v>
      </c>
      <c r="O3" s="2">
        <v>50</v>
      </c>
      <c r="P3" s="4">
        <v>1.59912109375</v>
      </c>
      <c r="Q3" s="2">
        <v>1</v>
      </c>
      <c r="R3" s="5" t="str">
        <f t="shared" si="0"/>
        <v>Countercurrent</v>
      </c>
      <c r="S3" s="6">
        <f t="shared" si="1"/>
        <v>4.1799844362967757</v>
      </c>
      <c r="T3" s="6">
        <f t="shared" si="2"/>
        <v>4.1796250393378447</v>
      </c>
      <c r="U3" s="7">
        <f t="shared" si="3"/>
        <v>48.478759765625</v>
      </c>
      <c r="V3" s="7">
        <f t="shared" si="4"/>
        <v>988.70570788465159</v>
      </c>
      <c r="W3" s="7">
        <f t="shared" si="5"/>
        <v>24.104085286458332</v>
      </c>
      <c r="X3" s="7">
        <f t="shared" si="6"/>
        <v>997.28075864486482</v>
      </c>
      <c r="Y3" s="7">
        <f t="shared" si="7"/>
        <v>4.67578125</v>
      </c>
      <c r="Z3" s="7">
        <f t="shared" si="8"/>
        <v>7.695556640625</v>
      </c>
      <c r="AA3" s="8">
        <f t="shared" si="9"/>
        <v>4.0833996317664448E-2</v>
      </c>
      <c r="AB3" s="8">
        <f t="shared" si="10"/>
        <v>2.6579544959000098E-2</v>
      </c>
      <c r="AC3" s="6">
        <f t="shared" si="11"/>
        <v>0.7980879159700226</v>
      </c>
      <c r="AD3" s="6">
        <f t="shared" si="12"/>
        <v>0.85491886962331298</v>
      </c>
      <c r="AE3" s="6">
        <f t="shared" ref="AE3:AE30" si="20">AC3-AD3</f>
        <v>-5.6830953653290384E-2</v>
      </c>
      <c r="AF3" s="6">
        <f t="shared" ref="AF3:AF30" si="21">(AD3/AC3)*100</f>
        <v>107.12088887904237</v>
      </c>
      <c r="AG3" s="6">
        <f t="shared" ref="AG3:AG31" si="22">((C3-E3)/(C3-H3))*100</f>
        <v>20.483641536273115</v>
      </c>
      <c r="AH3" s="6">
        <f t="shared" ref="AH3:AH31" si="23">((H3-F3)/(C3-F3))*100</f>
        <v>25.212765957446809</v>
      </c>
      <c r="AI3" s="6">
        <f t="shared" ref="AI3:AI30" si="24">(AG3+AH3)/2</f>
        <v>22.848203746859962</v>
      </c>
      <c r="AJ3" s="6" t="e">
        <f t="shared" si="13"/>
        <v>#NUM!</v>
      </c>
      <c r="AK3" s="6">
        <f t="shared" si="14"/>
        <v>5.8219775693892126E-2</v>
      </c>
      <c r="AL3" s="6">
        <f t="shared" si="15"/>
        <v>1.6417822634845469</v>
      </c>
      <c r="AM3" s="15">
        <f t="shared" si="16"/>
        <v>25.8466796875</v>
      </c>
      <c r="AN3" s="15">
        <f t="shared" si="17"/>
        <v>22.826904296875</v>
      </c>
      <c r="AO3" s="15">
        <f t="shared" ref="AO3:AO30" si="25">(AM3-AN3)/LN(AM3/AN3)</f>
        <v>24.305534714333771</v>
      </c>
      <c r="AP3" s="16">
        <f t="shared" si="18"/>
        <v>4.1308715820312501E-5</v>
      </c>
      <c r="AQ3" s="16">
        <f t="shared" si="19"/>
        <v>2.6657348632812502E-5</v>
      </c>
    </row>
    <row r="4" spans="1:43" ht="12.75" customHeight="1" x14ac:dyDescent="0.2">
      <c r="A4" s="1"/>
      <c r="B4" s="2" t="s">
        <v>40</v>
      </c>
      <c r="C4" s="3">
        <v>50.7841796875</v>
      </c>
      <c r="D4" s="3">
        <v>48.543701171875</v>
      </c>
      <c r="E4" s="3">
        <v>46.04345703125</v>
      </c>
      <c r="F4" s="3">
        <v>20.229248046875</v>
      </c>
      <c r="G4" s="3">
        <v>24.125732421875</v>
      </c>
      <c r="H4" s="3">
        <v>27.957275390625</v>
      </c>
      <c r="I4" s="3">
        <v>132.967529296875</v>
      </c>
      <c r="J4" s="3">
        <v>132.967529296875</v>
      </c>
      <c r="K4" s="3">
        <v>132.967529296875</v>
      </c>
      <c r="L4" s="3">
        <v>132.967529296875</v>
      </c>
      <c r="M4" s="2">
        <v>30</v>
      </c>
      <c r="N4" s="3">
        <v>2.5146484375</v>
      </c>
      <c r="O4" s="2">
        <v>50</v>
      </c>
      <c r="P4" s="4">
        <v>1.611328125</v>
      </c>
      <c r="Q4" s="2">
        <v>1</v>
      </c>
      <c r="R4" s="5" t="str">
        <f t="shared" si="0"/>
        <v>Countercurrent</v>
      </c>
      <c r="S4" s="6">
        <f t="shared" si="1"/>
        <v>4.1799785184339342</v>
      </c>
      <c r="T4" s="6">
        <f t="shared" si="2"/>
        <v>4.1796250393378447</v>
      </c>
      <c r="U4" s="7">
        <f t="shared" si="3"/>
        <v>48.457112630208336</v>
      </c>
      <c r="V4" s="7">
        <f t="shared" si="4"/>
        <v>988.71526739152739</v>
      </c>
      <c r="W4" s="7">
        <f t="shared" si="5"/>
        <v>24.104085286458332</v>
      </c>
      <c r="X4" s="7">
        <f t="shared" si="6"/>
        <v>997.28075864486482</v>
      </c>
      <c r="Y4" s="7">
        <f t="shared" si="7"/>
        <v>4.74072265625</v>
      </c>
      <c r="Z4" s="7">
        <f t="shared" si="8"/>
        <v>7.72802734375</v>
      </c>
      <c r="AA4" s="8">
        <f t="shared" si="9"/>
        <v>4.1437855037974987E-2</v>
      </c>
      <c r="AB4" s="8">
        <f t="shared" si="10"/>
        <v>2.6782442248763458E-2</v>
      </c>
      <c r="AC4" s="6">
        <f t="shared" si="11"/>
        <v>0.82113746094224227</v>
      </c>
      <c r="AD4" s="6">
        <f t="shared" si="12"/>
        <v>0.86507975675865623</v>
      </c>
      <c r="AE4" s="6">
        <f t="shared" si="20"/>
        <v>-4.3942295816413957E-2</v>
      </c>
      <c r="AF4" s="6">
        <f t="shared" si="21"/>
        <v>105.35139339106401</v>
      </c>
      <c r="AG4" s="6">
        <f t="shared" si="22"/>
        <v>20.768136557610241</v>
      </c>
      <c r="AH4" s="6">
        <f t="shared" si="23"/>
        <v>25.292242295430395</v>
      </c>
      <c r="AI4" s="6">
        <f t="shared" si="24"/>
        <v>23.030189426520316</v>
      </c>
      <c r="AJ4" s="6" t="e">
        <f t="shared" si="13"/>
        <v>#NUM!</v>
      </c>
      <c r="AK4" s="6">
        <f t="shared" si="14"/>
        <v>5.8664201462547791E-2</v>
      </c>
      <c r="AL4" s="6">
        <f t="shared" si="15"/>
        <v>1.6902824482858287</v>
      </c>
      <c r="AM4" s="15">
        <f t="shared" si="16"/>
        <v>25.814208984375</v>
      </c>
      <c r="AN4" s="15">
        <f t="shared" si="17"/>
        <v>22.826904296875</v>
      </c>
      <c r="AO4" s="15">
        <f t="shared" si="25"/>
        <v>24.289948161473987</v>
      </c>
      <c r="AP4" s="16">
        <f t="shared" si="18"/>
        <v>4.1919189453125005E-5</v>
      </c>
      <c r="AQ4" s="16">
        <f t="shared" si="19"/>
        <v>2.6860839843750002E-5</v>
      </c>
    </row>
    <row r="5" spans="1:43" ht="12.75" customHeight="1" x14ac:dyDescent="0.2">
      <c r="A5" s="1"/>
      <c r="B5" s="2" t="s">
        <v>41</v>
      </c>
      <c r="C5" s="3">
        <v>50.9140625</v>
      </c>
      <c r="D5" s="3">
        <v>48.608642578125</v>
      </c>
      <c r="E5" s="3">
        <v>46.1083984375</v>
      </c>
      <c r="F5" s="3">
        <v>20.229248046875</v>
      </c>
      <c r="G5" s="3">
        <v>24.125732421875</v>
      </c>
      <c r="H5" s="3">
        <v>27.98974609375</v>
      </c>
      <c r="I5" s="3">
        <v>132.967529296875</v>
      </c>
      <c r="J5" s="3">
        <v>132.967529296875</v>
      </c>
      <c r="K5" s="3">
        <v>132.967529296875</v>
      </c>
      <c r="L5" s="3">
        <v>132.967529296875</v>
      </c>
      <c r="M5" s="2">
        <v>29</v>
      </c>
      <c r="N5" s="3">
        <v>2.42919921875</v>
      </c>
      <c r="O5" s="2">
        <v>50</v>
      </c>
      <c r="P5" s="4">
        <v>1.5625</v>
      </c>
      <c r="Q5" s="2">
        <v>1</v>
      </c>
      <c r="R5" s="5" t="str">
        <f t="shared" si="0"/>
        <v>Countercurrent</v>
      </c>
      <c r="S5" s="6">
        <f t="shared" si="1"/>
        <v>4.1800022356287814</v>
      </c>
      <c r="T5" s="6">
        <f t="shared" si="2"/>
        <v>4.1796211220595518</v>
      </c>
      <c r="U5" s="7">
        <f t="shared" si="3"/>
        <v>48.543701171875</v>
      </c>
      <c r="V5" s="7">
        <f t="shared" si="4"/>
        <v>988.67701109688562</v>
      </c>
      <c r="W5" s="7">
        <f t="shared" si="5"/>
        <v>24.114908854166668</v>
      </c>
      <c r="X5" s="7">
        <f t="shared" si="6"/>
        <v>997.27807473691314</v>
      </c>
      <c r="Y5" s="7">
        <f t="shared" si="7"/>
        <v>4.8056640625</v>
      </c>
      <c r="Z5" s="7">
        <f t="shared" si="8"/>
        <v>7.760498046875</v>
      </c>
      <c r="AA5" s="8">
        <f t="shared" si="9"/>
        <v>4.0028223715877324E-2</v>
      </c>
      <c r="AB5" s="8">
        <f t="shared" si="10"/>
        <v>2.5970783196273779E-2</v>
      </c>
      <c r="AC5" s="6">
        <f t="shared" si="11"/>
        <v>0.804074410154348</v>
      </c>
      <c r="AD5" s="6">
        <f t="shared" si="12"/>
        <v>0.84238680587686621</v>
      </c>
      <c r="AE5" s="6">
        <f t="shared" si="20"/>
        <v>-3.8312395722518211E-2</v>
      </c>
      <c r="AF5" s="6">
        <f t="shared" si="21"/>
        <v>104.76478236823428</v>
      </c>
      <c r="AG5" s="6">
        <f t="shared" si="22"/>
        <v>20.963172804532579</v>
      </c>
      <c r="AH5" s="6">
        <f t="shared" si="23"/>
        <v>25.291005291005291</v>
      </c>
      <c r="AI5" s="6">
        <f t="shared" si="24"/>
        <v>23.127089047768933</v>
      </c>
      <c r="AJ5" s="6" t="e">
        <f t="shared" si="13"/>
        <v>#NUM!</v>
      </c>
      <c r="AK5" s="6">
        <f t="shared" si="14"/>
        <v>5.6644618613781658E-2</v>
      </c>
      <c r="AL5" s="6">
        <f t="shared" si="15"/>
        <v>1.6495940679544836</v>
      </c>
      <c r="AM5" s="15">
        <f t="shared" si="16"/>
        <v>25.879150390625</v>
      </c>
      <c r="AN5" s="15">
        <f t="shared" si="17"/>
        <v>22.92431640625</v>
      </c>
      <c r="AO5" s="15">
        <f t="shared" si="25"/>
        <v>24.37188717438254</v>
      </c>
      <c r="AP5" s="16">
        <f t="shared" si="18"/>
        <v>4.04947509765625E-5</v>
      </c>
      <c r="AQ5" s="16">
        <f t="shared" si="19"/>
        <v>2.6046875000000001E-5</v>
      </c>
    </row>
    <row r="6" spans="1:43" ht="12.75" customHeight="1" x14ac:dyDescent="0.2">
      <c r="A6" s="1"/>
      <c r="B6" s="2" t="s">
        <v>42</v>
      </c>
      <c r="C6" s="3">
        <v>51.011474609375</v>
      </c>
      <c r="D6" s="3">
        <v>48.7060546875</v>
      </c>
      <c r="E6" s="3">
        <v>46.140869140625</v>
      </c>
      <c r="F6" s="3">
        <v>20.26171875</v>
      </c>
      <c r="G6" s="3">
        <v>24.125732421875</v>
      </c>
      <c r="H6" s="3">
        <v>28.022216796875</v>
      </c>
      <c r="I6" s="3">
        <v>132.967529296875</v>
      </c>
      <c r="J6" s="3">
        <v>132.967529296875</v>
      </c>
      <c r="K6" s="3">
        <v>132.967529296875</v>
      </c>
      <c r="L6" s="3">
        <v>132.967529296875</v>
      </c>
      <c r="M6" s="2">
        <v>30</v>
      </c>
      <c r="N6" s="3">
        <v>2.490234375</v>
      </c>
      <c r="O6" s="2">
        <v>50</v>
      </c>
      <c r="P6" s="4">
        <v>1.5380859375</v>
      </c>
      <c r="Q6" s="2">
        <v>1</v>
      </c>
      <c r="R6" s="5" t="str">
        <f t="shared" si="0"/>
        <v>Countercurrent</v>
      </c>
      <c r="S6" s="6">
        <f t="shared" si="1"/>
        <v>4.1800230881482552</v>
      </c>
      <c r="T6" s="6">
        <f t="shared" si="2"/>
        <v>4.1796133045195436</v>
      </c>
      <c r="U6" s="7">
        <f t="shared" si="3"/>
        <v>48.619466145833336</v>
      </c>
      <c r="V6" s="7">
        <f t="shared" si="4"/>
        <v>988.64349690103984</v>
      </c>
      <c r="W6" s="7">
        <f t="shared" si="5"/>
        <v>24.136555989583332</v>
      </c>
      <c r="X6" s="7">
        <f t="shared" si="6"/>
        <v>997.2727034261145</v>
      </c>
      <c r="Y6" s="7">
        <f t="shared" si="7"/>
        <v>4.87060546875</v>
      </c>
      <c r="Z6" s="7">
        <f t="shared" si="8"/>
        <v>7.760498046875</v>
      </c>
      <c r="AA6" s="8">
        <f t="shared" si="9"/>
        <v>4.1032567010052923E-2</v>
      </c>
      <c r="AB6" s="8">
        <f t="shared" si="10"/>
        <v>2.5564852016538582E-2</v>
      </c>
      <c r="AC6" s="6">
        <f t="shared" si="11"/>
        <v>0.83539201549971498</v>
      </c>
      <c r="AD6" s="6">
        <f t="shared" si="12"/>
        <v>0.82921849488731481</v>
      </c>
      <c r="AE6" s="6">
        <f t="shared" si="20"/>
        <v>6.173520612400174E-3</v>
      </c>
      <c r="AF6" s="6">
        <f t="shared" si="21"/>
        <v>99.261003158055402</v>
      </c>
      <c r="AG6" s="6">
        <f t="shared" si="22"/>
        <v>21.1864406779661</v>
      </c>
      <c r="AH6" s="6">
        <f t="shared" si="23"/>
        <v>25.237592397043297</v>
      </c>
      <c r="AI6" s="6">
        <f t="shared" si="24"/>
        <v>23.212016537504699</v>
      </c>
      <c r="AJ6" s="6" t="e">
        <f t="shared" si="13"/>
        <v>#NUM!</v>
      </c>
      <c r="AK6" s="6">
        <f t="shared" si="14"/>
        <v>5.5601734133926994E-2</v>
      </c>
      <c r="AL6" s="6">
        <f t="shared" si="15"/>
        <v>1.7114694519967559</v>
      </c>
      <c r="AM6" s="15">
        <f t="shared" si="16"/>
        <v>25.879150390625</v>
      </c>
      <c r="AN6" s="15">
        <f t="shared" si="17"/>
        <v>22.9892578125</v>
      </c>
      <c r="AO6" s="15">
        <f t="shared" si="25"/>
        <v>24.405694607200573</v>
      </c>
      <c r="AP6" s="16">
        <f t="shared" si="18"/>
        <v>4.1512207031250005E-5</v>
      </c>
      <c r="AQ6" s="16">
        <f t="shared" si="19"/>
        <v>2.5639892578125001E-5</v>
      </c>
    </row>
    <row r="7" spans="1:43" ht="12.75" customHeight="1" x14ac:dyDescent="0.2">
      <c r="A7" s="1"/>
      <c r="B7" s="2" t="s">
        <v>43</v>
      </c>
      <c r="C7" s="3">
        <v>51.141357421875</v>
      </c>
      <c r="D7" s="3">
        <v>48.933349609375</v>
      </c>
      <c r="E7" s="3">
        <v>46.3681640625</v>
      </c>
      <c r="F7" s="3">
        <v>20.294189453125</v>
      </c>
      <c r="G7" s="3">
        <v>24.22314453125</v>
      </c>
      <c r="H7" s="3">
        <v>28.11962890625</v>
      </c>
      <c r="I7" s="3">
        <v>132.967529296875</v>
      </c>
      <c r="J7" s="3">
        <v>132.967529296875</v>
      </c>
      <c r="K7" s="3">
        <v>132.967529296875</v>
      </c>
      <c r="L7" s="3">
        <v>132.967529296875</v>
      </c>
      <c r="M7" s="2">
        <v>30</v>
      </c>
      <c r="N7" s="3">
        <v>2.587890625</v>
      </c>
      <c r="O7" s="2">
        <v>50</v>
      </c>
      <c r="P7" s="4">
        <v>1.64794921875</v>
      </c>
      <c r="Q7" s="2">
        <v>1</v>
      </c>
      <c r="R7" s="5" t="str">
        <f t="shared" si="0"/>
        <v>Countercurrent</v>
      </c>
      <c r="S7" s="6">
        <f t="shared" si="1"/>
        <v>4.1800771363995555</v>
      </c>
      <c r="T7" s="6">
        <f t="shared" si="2"/>
        <v>4.179586121324685</v>
      </c>
      <c r="U7" s="7">
        <f t="shared" si="3"/>
        <v>48.814290364583336</v>
      </c>
      <c r="V7" s="7">
        <f t="shared" si="4"/>
        <v>988.55714660789795</v>
      </c>
      <c r="W7" s="7">
        <f t="shared" si="5"/>
        <v>24.212320963541668</v>
      </c>
      <c r="X7" s="7">
        <f t="shared" si="6"/>
        <v>997.25386716969297</v>
      </c>
      <c r="Y7" s="7">
        <f t="shared" si="7"/>
        <v>4.773193359375</v>
      </c>
      <c r="Z7" s="7">
        <f t="shared" si="8"/>
        <v>7.825439453125</v>
      </c>
      <c r="AA7" s="8">
        <f t="shared" si="9"/>
        <v>4.263796286638883E-2</v>
      </c>
      <c r="AB7" s="8">
        <f t="shared" si="10"/>
        <v>2.739039552162853E-2</v>
      </c>
      <c r="AC7" s="6">
        <f t="shared" si="11"/>
        <v>0.85072612700400974</v>
      </c>
      <c r="AD7" s="6">
        <f t="shared" si="12"/>
        <v>0.89586035418781396</v>
      </c>
      <c r="AE7" s="6">
        <f t="shared" si="20"/>
        <v>-4.5134227183804221E-2</v>
      </c>
      <c r="AF7" s="6">
        <f t="shared" si="21"/>
        <v>105.30537687172637</v>
      </c>
      <c r="AG7" s="6">
        <f t="shared" si="22"/>
        <v>20.73342736248237</v>
      </c>
      <c r="AH7" s="6">
        <f t="shared" si="23"/>
        <v>25.368421052631579</v>
      </c>
      <c r="AI7" s="6">
        <f t="shared" si="24"/>
        <v>23.050924207556974</v>
      </c>
      <c r="AJ7" s="6" t="e">
        <f t="shared" si="13"/>
        <v>#NUM!</v>
      </c>
      <c r="AK7" s="6">
        <f t="shared" si="14"/>
        <v>5.948813857099932E-2</v>
      </c>
      <c r="AL7" s="6">
        <f t="shared" si="15"/>
        <v>1.7350290289711028</v>
      </c>
      <c r="AM7" s="15">
        <f t="shared" si="16"/>
        <v>26.073974609375</v>
      </c>
      <c r="AN7" s="15">
        <f t="shared" si="17"/>
        <v>23.021728515625</v>
      </c>
      <c r="AO7" s="15">
        <f t="shared" si="25"/>
        <v>24.51619289357085</v>
      </c>
      <c r="AP7" s="16">
        <f t="shared" si="18"/>
        <v>4.3140136718750006E-5</v>
      </c>
      <c r="AQ7" s="16">
        <f t="shared" si="19"/>
        <v>2.7471313476562503E-5</v>
      </c>
    </row>
    <row r="8" spans="1:43" ht="12.75" customHeight="1" x14ac:dyDescent="0.2">
      <c r="A8" s="1"/>
      <c r="B8" s="2" t="s">
        <v>44</v>
      </c>
      <c r="C8" s="3">
        <v>51.206298828125</v>
      </c>
      <c r="D8" s="3">
        <v>48.90087890625</v>
      </c>
      <c r="E8" s="3">
        <v>46.30322265625</v>
      </c>
      <c r="F8" s="3">
        <v>20.294189453125</v>
      </c>
      <c r="G8" s="3">
        <v>24.35302734375</v>
      </c>
      <c r="H8" s="3">
        <v>28.11962890625</v>
      </c>
      <c r="I8" s="3">
        <v>132.967529296875</v>
      </c>
      <c r="J8" s="3">
        <v>132.967529296875</v>
      </c>
      <c r="K8" s="3">
        <v>132.967529296875</v>
      </c>
      <c r="L8" s="3">
        <v>132.967529296875</v>
      </c>
      <c r="M8" s="2">
        <v>30</v>
      </c>
      <c r="N8" s="3">
        <v>2.587890625</v>
      </c>
      <c r="O8" s="2">
        <v>50</v>
      </c>
      <c r="P8" s="4">
        <v>1.67236328125</v>
      </c>
      <c r="Q8" s="2">
        <v>1</v>
      </c>
      <c r="R8" s="5" t="str">
        <f t="shared" si="0"/>
        <v>Countercurrent</v>
      </c>
      <c r="S8" s="6">
        <f t="shared" si="1"/>
        <v>4.1800741175960159</v>
      </c>
      <c r="T8" s="6">
        <f t="shared" si="2"/>
        <v>4.179570712090964</v>
      </c>
      <c r="U8" s="7">
        <f t="shared" si="3"/>
        <v>48.803466796875</v>
      </c>
      <c r="V8" s="7">
        <f t="shared" si="4"/>
        <v>988.56195029755725</v>
      </c>
      <c r="W8" s="7">
        <f t="shared" si="5"/>
        <v>24.255615234375</v>
      </c>
      <c r="X8" s="7">
        <f t="shared" si="6"/>
        <v>997.24307800995052</v>
      </c>
      <c r="Y8" s="7">
        <f t="shared" si="7"/>
        <v>4.903076171875</v>
      </c>
      <c r="Z8" s="7">
        <f t="shared" si="8"/>
        <v>7.825439453125</v>
      </c>
      <c r="AA8" s="8">
        <f t="shared" si="9"/>
        <v>4.2638170056779404E-2</v>
      </c>
      <c r="AB8" s="8">
        <f t="shared" si="10"/>
        <v>2.7795878435742841E-2</v>
      </c>
      <c r="AC8" s="6">
        <f t="shared" si="11"/>
        <v>0.87387875257307823</v>
      </c>
      <c r="AD8" s="6">
        <f t="shared" si="12"/>
        <v>0.90911917191150249</v>
      </c>
      <c r="AE8" s="6">
        <f t="shared" si="20"/>
        <v>-3.5240419338424256E-2</v>
      </c>
      <c r="AF8" s="6">
        <f t="shared" si="21"/>
        <v>104.03264402923875</v>
      </c>
      <c r="AG8" s="6">
        <f t="shared" si="22"/>
        <v>21.237693389592124</v>
      </c>
      <c r="AH8" s="6">
        <f t="shared" si="23"/>
        <v>25.315126050420169</v>
      </c>
      <c r="AI8" s="6">
        <f t="shared" si="24"/>
        <v>23.276409720006146</v>
      </c>
      <c r="AJ8" s="6" t="e">
        <f t="shared" si="13"/>
        <v>#NUM!</v>
      </c>
      <c r="AK8" s="6">
        <f t="shared" si="14"/>
        <v>6.0198977439803451E-2</v>
      </c>
      <c r="AL8" s="6">
        <f t="shared" si="15"/>
        <v>1.7820562121237202</v>
      </c>
      <c r="AM8" s="15">
        <f t="shared" si="16"/>
        <v>26.009033203125</v>
      </c>
      <c r="AN8" s="15">
        <f t="shared" si="17"/>
        <v>23.086669921875</v>
      </c>
      <c r="AO8" s="15">
        <f t="shared" si="25"/>
        <v>24.518832420321225</v>
      </c>
      <c r="AP8" s="16">
        <f t="shared" si="18"/>
        <v>4.3140136718750006E-5</v>
      </c>
      <c r="AQ8" s="16">
        <f t="shared" si="19"/>
        <v>2.7878295898437503E-5</v>
      </c>
    </row>
    <row r="9" spans="1:43" ht="12.75" customHeight="1" x14ac:dyDescent="0.2">
      <c r="A9" s="1"/>
      <c r="B9" s="2" t="s">
        <v>45</v>
      </c>
      <c r="C9" s="3">
        <v>50.97900390625</v>
      </c>
      <c r="D9" s="3">
        <v>48.77099609375</v>
      </c>
      <c r="E9" s="3">
        <v>46.205810546875</v>
      </c>
      <c r="F9" s="3">
        <v>20.294189453125</v>
      </c>
      <c r="G9" s="3">
        <v>24.190673828125</v>
      </c>
      <c r="H9" s="3">
        <v>27.85986328125</v>
      </c>
      <c r="I9" s="3">
        <v>132.967529296875</v>
      </c>
      <c r="J9" s="3">
        <v>132.967529296875</v>
      </c>
      <c r="K9" s="3">
        <v>132.967529296875</v>
      </c>
      <c r="L9" s="3">
        <v>132.967529296875</v>
      </c>
      <c r="M9" s="2">
        <v>30</v>
      </c>
      <c r="N9" s="3">
        <v>2.5146484375</v>
      </c>
      <c r="O9" s="2">
        <v>50</v>
      </c>
      <c r="P9" s="4">
        <v>1.59912109375</v>
      </c>
      <c r="Q9" s="2">
        <v>1</v>
      </c>
      <c r="R9" s="5" t="str">
        <f t="shared" si="0"/>
        <v>Countercurrent</v>
      </c>
      <c r="S9" s="6">
        <f t="shared" si="1"/>
        <v>4.1800320534708435</v>
      </c>
      <c r="T9" s="6">
        <f t="shared" si="2"/>
        <v>4.1796211220595518</v>
      </c>
      <c r="U9" s="7">
        <f t="shared" si="3"/>
        <v>48.651936848958336</v>
      </c>
      <c r="V9" s="7">
        <f t="shared" si="4"/>
        <v>988.62912227179322</v>
      </c>
      <c r="W9" s="7">
        <f t="shared" si="5"/>
        <v>24.114908854166668</v>
      </c>
      <c r="X9" s="7">
        <f t="shared" si="6"/>
        <v>997.27807473691314</v>
      </c>
      <c r="Y9" s="7">
        <f t="shared" si="7"/>
        <v>4.773193359375</v>
      </c>
      <c r="Z9" s="7">
        <f t="shared" si="8"/>
        <v>7.565673828125</v>
      </c>
      <c r="AA9" s="8">
        <f t="shared" si="9"/>
        <v>4.1434244626462689E-2</v>
      </c>
      <c r="AB9" s="8">
        <f t="shared" si="10"/>
        <v>2.6579473427436443E-2</v>
      </c>
      <c r="AC9" s="6">
        <f t="shared" si="11"/>
        <v>0.82670024357360528</v>
      </c>
      <c r="AD9" s="6">
        <f t="shared" si="12"/>
        <v>0.84048680948547283</v>
      </c>
      <c r="AE9" s="6">
        <f t="shared" si="20"/>
        <v>-1.3786565911867554E-2</v>
      </c>
      <c r="AF9" s="6">
        <f t="shared" si="21"/>
        <v>101.6676620115983</v>
      </c>
      <c r="AG9" s="6">
        <f t="shared" si="22"/>
        <v>20.646067415730336</v>
      </c>
      <c r="AH9" s="6">
        <f t="shared" si="23"/>
        <v>24.656084656084655</v>
      </c>
      <c r="AI9" s="6">
        <f t="shared" si="24"/>
        <v>22.651076035907494</v>
      </c>
      <c r="AJ9" s="6" t="e">
        <f t="shared" si="13"/>
        <v>#NUM!</v>
      </c>
      <c r="AK9" s="6">
        <f t="shared" si="14"/>
        <v>5.7483696860891519E-2</v>
      </c>
      <c r="AL9" s="6">
        <f t="shared" si="15"/>
        <v>1.6879114639705906</v>
      </c>
      <c r="AM9" s="15">
        <f t="shared" si="16"/>
        <v>25.91162109375</v>
      </c>
      <c r="AN9" s="15">
        <f t="shared" si="17"/>
        <v>23.119140625</v>
      </c>
      <c r="AO9" s="15">
        <f t="shared" si="25"/>
        <v>24.488850903023707</v>
      </c>
      <c r="AP9" s="16">
        <f t="shared" si="18"/>
        <v>4.1919189453125005E-5</v>
      </c>
      <c r="AQ9" s="16">
        <f t="shared" si="19"/>
        <v>2.6657348632812502E-5</v>
      </c>
    </row>
    <row r="10" spans="1:43" ht="12.75" customHeight="1" x14ac:dyDescent="0.2">
      <c r="A10" s="1"/>
      <c r="B10" s="2" t="s">
        <v>46</v>
      </c>
      <c r="C10" s="3">
        <v>51.011474609375</v>
      </c>
      <c r="D10" s="3">
        <v>48.77099609375</v>
      </c>
      <c r="E10" s="3">
        <v>46.205810546875</v>
      </c>
      <c r="F10" s="3">
        <v>20.294189453125</v>
      </c>
      <c r="G10" s="3">
        <v>24.125732421875</v>
      </c>
      <c r="H10" s="3">
        <v>27.98974609375</v>
      </c>
      <c r="I10" s="3">
        <v>132.967529296875</v>
      </c>
      <c r="J10" s="3">
        <v>132.967529296875</v>
      </c>
      <c r="K10" s="3">
        <v>132.967529296875</v>
      </c>
      <c r="L10" s="3">
        <v>132.967529296875</v>
      </c>
      <c r="M10" s="2">
        <v>31</v>
      </c>
      <c r="N10" s="3">
        <v>2.57568359375</v>
      </c>
      <c r="O10" s="2">
        <v>50</v>
      </c>
      <c r="P10" s="4">
        <v>1.6845703125</v>
      </c>
      <c r="Q10" s="2">
        <v>1</v>
      </c>
      <c r="R10" s="5" t="str">
        <f t="shared" si="0"/>
        <v>Countercurrent</v>
      </c>
      <c r="S10" s="6">
        <f t="shared" si="1"/>
        <v>4.1800350457126285</v>
      </c>
      <c r="T10" s="6">
        <f t="shared" si="2"/>
        <v>4.1796133045195436</v>
      </c>
      <c r="U10" s="7">
        <f t="shared" si="3"/>
        <v>48.662760416666664</v>
      </c>
      <c r="V10" s="7">
        <f t="shared" si="4"/>
        <v>988.62432920906633</v>
      </c>
      <c r="W10" s="7">
        <f t="shared" si="5"/>
        <v>24.136555989583332</v>
      </c>
      <c r="X10" s="7">
        <f t="shared" si="6"/>
        <v>997.2727034261145</v>
      </c>
      <c r="Y10" s="7">
        <f t="shared" si="7"/>
        <v>4.8056640625</v>
      </c>
      <c r="Z10" s="7">
        <f t="shared" si="8"/>
        <v>7.695556640625</v>
      </c>
      <c r="AA10" s="8">
        <f t="shared" si="9"/>
        <v>4.2439724418764854E-2</v>
      </c>
      <c r="AB10" s="8">
        <f t="shared" si="10"/>
        <v>2.7999599827637493E-2</v>
      </c>
      <c r="AC10" s="6">
        <f t="shared" si="11"/>
        <v>0.85252257197993209</v>
      </c>
      <c r="AD10" s="6">
        <f t="shared" si="12"/>
        <v>0.90059175445920547</v>
      </c>
      <c r="AE10" s="6">
        <f t="shared" si="20"/>
        <v>-4.8069182479273387E-2</v>
      </c>
      <c r="AF10" s="6">
        <f t="shared" si="21"/>
        <v>105.63846448870386</v>
      </c>
      <c r="AG10" s="6">
        <f t="shared" si="22"/>
        <v>20.874471086036671</v>
      </c>
      <c r="AH10" s="6">
        <f t="shared" si="23"/>
        <v>25.052854122621564</v>
      </c>
      <c r="AI10" s="6">
        <f t="shared" si="24"/>
        <v>22.963662604329116</v>
      </c>
      <c r="AJ10" s="6" t="e">
        <f t="shared" si="13"/>
        <v>#NUM!</v>
      </c>
      <c r="AK10" s="6">
        <f t="shared" si="14"/>
        <v>6.081124579467171E-2</v>
      </c>
      <c r="AL10" s="6">
        <f t="shared" si="15"/>
        <v>1.7442415148295241</v>
      </c>
      <c r="AM10" s="15">
        <f t="shared" si="16"/>
        <v>25.91162109375</v>
      </c>
      <c r="AN10" s="15">
        <f t="shared" si="17"/>
        <v>23.021728515625</v>
      </c>
      <c r="AO10" s="15">
        <f t="shared" si="25"/>
        <v>24.438203217037138</v>
      </c>
      <c r="AP10" s="16">
        <f t="shared" si="18"/>
        <v>4.2936645507812503E-5</v>
      </c>
      <c r="AQ10" s="16">
        <f t="shared" si="19"/>
        <v>2.8081787109375003E-5</v>
      </c>
    </row>
    <row r="11" spans="1:43" ht="12.75" customHeight="1" x14ac:dyDescent="0.2">
      <c r="A11" s="1"/>
      <c r="B11" s="2" t="s">
        <v>47</v>
      </c>
      <c r="C11" s="3">
        <v>50.9140625</v>
      </c>
      <c r="D11" s="3">
        <v>48.738525390625</v>
      </c>
      <c r="E11" s="3">
        <v>46.205810546875</v>
      </c>
      <c r="F11" s="3">
        <v>20.294189453125</v>
      </c>
      <c r="G11" s="3">
        <v>24.158203125</v>
      </c>
      <c r="H11" s="3">
        <v>28.022216796875</v>
      </c>
      <c r="I11" s="3">
        <v>132.967529296875</v>
      </c>
      <c r="J11" s="3">
        <v>132.967529296875</v>
      </c>
      <c r="K11" s="3">
        <v>132.967529296875</v>
      </c>
      <c r="L11" s="3">
        <v>132.967529296875</v>
      </c>
      <c r="M11" s="2">
        <v>30</v>
      </c>
      <c r="N11" s="3">
        <v>2.57568359375</v>
      </c>
      <c r="O11" s="2">
        <v>50</v>
      </c>
      <c r="P11" s="4">
        <v>1.57470703125</v>
      </c>
      <c r="Q11" s="2">
        <v>1</v>
      </c>
      <c r="R11" s="5" t="str">
        <f t="shared" si="0"/>
        <v>Countercurrent</v>
      </c>
      <c r="S11" s="6">
        <f t="shared" si="1"/>
        <v>4.1800230881482552</v>
      </c>
      <c r="T11" s="6">
        <f t="shared" si="2"/>
        <v>4.1796055096378621</v>
      </c>
      <c r="U11" s="7">
        <f t="shared" si="3"/>
        <v>48.619466145833336</v>
      </c>
      <c r="V11" s="7">
        <f t="shared" si="4"/>
        <v>988.64349690103984</v>
      </c>
      <c r="W11" s="7">
        <f t="shared" si="5"/>
        <v>24.158203125</v>
      </c>
      <c r="X11" s="7">
        <f t="shared" si="6"/>
        <v>997.26732745721984</v>
      </c>
      <c r="Y11" s="7">
        <f t="shared" si="7"/>
        <v>4.708251953125</v>
      </c>
      <c r="Z11" s="7">
        <f t="shared" si="8"/>
        <v>7.72802734375</v>
      </c>
      <c r="AA11" s="8">
        <f t="shared" si="9"/>
        <v>4.2440547250593957E-2</v>
      </c>
      <c r="AB11" s="8">
        <f t="shared" si="10"/>
        <v>2.6173397876379671E-2</v>
      </c>
      <c r="AC11" s="6">
        <f t="shared" si="11"/>
        <v>0.83525551353639793</v>
      </c>
      <c r="AD11" s="6">
        <f t="shared" si="12"/>
        <v>0.84540351700788374</v>
      </c>
      <c r="AE11" s="6">
        <f t="shared" si="20"/>
        <v>-1.0148003471485811E-2</v>
      </c>
      <c r="AF11" s="6">
        <f t="shared" si="21"/>
        <v>101.21495797477829</v>
      </c>
      <c r="AG11" s="6">
        <f t="shared" si="22"/>
        <v>20.567375886524822</v>
      </c>
      <c r="AH11" s="6">
        <f t="shared" si="23"/>
        <v>25.238600212089079</v>
      </c>
      <c r="AI11" s="6">
        <f t="shared" si="24"/>
        <v>22.902988049306948</v>
      </c>
      <c r="AJ11" s="6" t="e">
        <f t="shared" si="13"/>
        <v>#NUM!</v>
      </c>
      <c r="AK11" s="6">
        <f t="shared" si="14"/>
        <v>5.7167513305418409E-2</v>
      </c>
      <c r="AL11" s="6">
        <f t="shared" si="15"/>
        <v>1.7136568290640493</v>
      </c>
      <c r="AM11" s="15">
        <f t="shared" si="16"/>
        <v>25.91162109375</v>
      </c>
      <c r="AN11" s="15">
        <f t="shared" si="17"/>
        <v>22.891845703125</v>
      </c>
      <c r="AO11" s="15">
        <f t="shared" si="25"/>
        <v>24.370559477552771</v>
      </c>
      <c r="AP11" s="16">
        <f t="shared" si="18"/>
        <v>4.2936645507812503E-5</v>
      </c>
      <c r="AQ11" s="16">
        <f t="shared" si="19"/>
        <v>2.6250366210937501E-5</v>
      </c>
    </row>
    <row r="12" spans="1:43" ht="12.75" customHeight="1" x14ac:dyDescent="0.2">
      <c r="A12" s="1"/>
      <c r="B12" s="2" t="s">
        <v>48</v>
      </c>
      <c r="C12" s="3">
        <v>50.97900390625</v>
      </c>
      <c r="D12" s="3">
        <v>48.77099609375</v>
      </c>
      <c r="E12" s="3">
        <v>46.205810546875</v>
      </c>
      <c r="F12" s="3">
        <v>20.424072265625</v>
      </c>
      <c r="G12" s="3">
        <v>24.22314453125</v>
      </c>
      <c r="H12" s="3">
        <v>28.022216796875</v>
      </c>
      <c r="I12" s="3">
        <v>132.967529296875</v>
      </c>
      <c r="J12" s="3">
        <v>132.967529296875</v>
      </c>
      <c r="K12" s="3">
        <v>132.967529296875</v>
      </c>
      <c r="L12" s="3">
        <v>132.967529296875</v>
      </c>
      <c r="M12" s="2">
        <v>30</v>
      </c>
      <c r="N12" s="3">
        <v>2.490234375</v>
      </c>
      <c r="O12" s="2">
        <v>50</v>
      </c>
      <c r="P12" s="4">
        <v>1.57470703125</v>
      </c>
      <c r="Q12" s="2">
        <v>1</v>
      </c>
      <c r="R12" s="5" t="str">
        <f t="shared" si="0"/>
        <v>Countercurrent</v>
      </c>
      <c r="S12" s="6">
        <f t="shared" si="1"/>
        <v>4.1800320534708435</v>
      </c>
      <c r="T12" s="6">
        <f t="shared" si="2"/>
        <v>4.1795822605784467</v>
      </c>
      <c r="U12" s="7">
        <f t="shared" si="3"/>
        <v>48.651936848958336</v>
      </c>
      <c r="V12" s="7">
        <f t="shared" si="4"/>
        <v>988.62912227179322</v>
      </c>
      <c r="W12" s="7">
        <f t="shared" si="5"/>
        <v>24.22314453125</v>
      </c>
      <c r="X12" s="7">
        <f t="shared" si="6"/>
        <v>997.25117162310869</v>
      </c>
      <c r="Y12" s="7">
        <f t="shared" si="7"/>
        <v>4.773193359375</v>
      </c>
      <c r="Z12" s="7">
        <f t="shared" si="8"/>
        <v>7.59814453125</v>
      </c>
      <c r="AA12" s="8">
        <f t="shared" si="9"/>
        <v>4.1031970406788291E-2</v>
      </c>
      <c r="AB12" s="8">
        <f t="shared" si="10"/>
        <v>2.6172973864620162E-2</v>
      </c>
      <c r="AC12" s="6">
        <f t="shared" si="11"/>
        <v>0.81867402761657992</v>
      </c>
      <c r="AD12" s="6">
        <f t="shared" si="12"/>
        <v>0.83117696564275456</v>
      </c>
      <c r="AE12" s="6">
        <f t="shared" si="20"/>
        <v>-1.2502938026174637E-2</v>
      </c>
      <c r="AF12" s="6">
        <f t="shared" si="21"/>
        <v>101.527218111777</v>
      </c>
      <c r="AG12" s="6">
        <f t="shared" si="22"/>
        <v>20.792079207920793</v>
      </c>
      <c r="AH12" s="6">
        <f t="shared" si="23"/>
        <v>24.867162592986187</v>
      </c>
      <c r="AI12" s="6">
        <f t="shared" si="24"/>
        <v>22.829620900453492</v>
      </c>
      <c r="AJ12" s="6" t="e">
        <f t="shared" si="13"/>
        <v>#NUM!</v>
      </c>
      <c r="AK12" s="6">
        <f t="shared" si="14"/>
        <v>5.7004871238997869E-2</v>
      </c>
      <c r="AL12" s="6">
        <f t="shared" si="15"/>
        <v>1.6816115324702692</v>
      </c>
      <c r="AM12" s="15">
        <f t="shared" si="16"/>
        <v>25.78173828125</v>
      </c>
      <c r="AN12" s="15">
        <f t="shared" si="17"/>
        <v>22.956787109375</v>
      </c>
      <c r="AO12" s="15">
        <f t="shared" si="25"/>
        <v>24.341948535936734</v>
      </c>
      <c r="AP12" s="16">
        <f t="shared" si="18"/>
        <v>4.1512207031250005E-5</v>
      </c>
      <c r="AQ12" s="16">
        <f t="shared" si="19"/>
        <v>2.6250366210937501E-5</v>
      </c>
    </row>
    <row r="13" spans="1:43" ht="12.75" customHeight="1" x14ac:dyDescent="0.2">
      <c r="A13" s="1"/>
      <c r="B13" s="2" t="s">
        <v>49</v>
      </c>
      <c r="C13" s="3">
        <v>50.946533203125</v>
      </c>
      <c r="D13" s="3">
        <v>48.738525390625</v>
      </c>
      <c r="E13" s="3">
        <v>46.17333984375</v>
      </c>
      <c r="F13" s="3">
        <v>20.294189453125</v>
      </c>
      <c r="G13" s="3">
        <v>24.190673828125</v>
      </c>
      <c r="H13" s="3">
        <v>28.022216796875</v>
      </c>
      <c r="I13" s="3">
        <v>132.967529296875</v>
      </c>
      <c r="J13" s="3">
        <v>132.967529296875</v>
      </c>
      <c r="K13" s="3">
        <v>132.967529296875</v>
      </c>
      <c r="L13" s="3">
        <v>132.967529296875</v>
      </c>
      <c r="M13" s="2">
        <v>30</v>
      </c>
      <c r="N13" s="3">
        <v>2.52685546875</v>
      </c>
      <c r="O13" s="2">
        <v>50</v>
      </c>
      <c r="P13" s="4">
        <v>1.59912109375</v>
      </c>
      <c r="Q13" s="2">
        <v>1</v>
      </c>
      <c r="R13" s="5" t="str">
        <f t="shared" si="0"/>
        <v>Countercurrent</v>
      </c>
      <c r="S13" s="6">
        <f t="shared" si="1"/>
        <v>4.1800230881482552</v>
      </c>
      <c r="T13" s="6">
        <f t="shared" si="2"/>
        <v>4.1796016206824937</v>
      </c>
      <c r="U13" s="7">
        <f t="shared" si="3"/>
        <v>48.619466145833336</v>
      </c>
      <c r="V13" s="7">
        <f t="shared" si="4"/>
        <v>988.64349690103984</v>
      </c>
      <c r="W13" s="7">
        <f t="shared" si="5"/>
        <v>24.169026692708332</v>
      </c>
      <c r="X13" s="7">
        <f t="shared" si="6"/>
        <v>997.26463772664749</v>
      </c>
      <c r="Y13" s="7">
        <f t="shared" si="7"/>
        <v>4.773193359375</v>
      </c>
      <c r="Z13" s="7">
        <f t="shared" si="8"/>
        <v>7.72802734375</v>
      </c>
      <c r="AA13" s="8">
        <f t="shared" si="9"/>
        <v>4.163598711314194E-2</v>
      </c>
      <c r="AB13" s="8">
        <f t="shared" si="10"/>
        <v>2.65791153039939E-2</v>
      </c>
      <c r="AC13" s="6">
        <f t="shared" si="11"/>
        <v>0.83072364835427526</v>
      </c>
      <c r="AD13" s="6">
        <f t="shared" si="12"/>
        <v>0.85850743398228724</v>
      </c>
      <c r="AE13" s="6">
        <f t="shared" si="20"/>
        <v>-2.7783785628011981E-2</v>
      </c>
      <c r="AF13" s="6">
        <f t="shared" si="21"/>
        <v>103.34452807297032</v>
      </c>
      <c r="AG13" s="6">
        <f t="shared" si="22"/>
        <v>20.821529745042493</v>
      </c>
      <c r="AH13" s="6">
        <f t="shared" si="23"/>
        <v>25.211864406779661</v>
      </c>
      <c r="AI13" s="6">
        <f t="shared" si="24"/>
        <v>23.016697075911075</v>
      </c>
      <c r="AJ13" s="6" t="e">
        <f t="shared" si="13"/>
        <v>#NUM!</v>
      </c>
      <c r="AK13" s="6">
        <f t="shared" si="14"/>
        <v>5.7971445763040218E-2</v>
      </c>
      <c r="AL13" s="6">
        <f t="shared" si="15"/>
        <v>1.7042661538894999</v>
      </c>
      <c r="AM13" s="15">
        <f t="shared" si="16"/>
        <v>25.879150390625</v>
      </c>
      <c r="AN13" s="15">
        <f t="shared" si="17"/>
        <v>22.92431640625</v>
      </c>
      <c r="AO13" s="15">
        <f t="shared" si="25"/>
        <v>24.37188717438254</v>
      </c>
      <c r="AP13" s="16">
        <f t="shared" si="18"/>
        <v>4.2122680664062502E-5</v>
      </c>
      <c r="AQ13" s="16">
        <f t="shared" si="19"/>
        <v>2.6657348632812502E-5</v>
      </c>
    </row>
    <row r="14" spans="1:43" ht="12.75" customHeight="1" x14ac:dyDescent="0.2">
      <c r="A14" s="1"/>
      <c r="B14" s="2" t="s">
        <v>50</v>
      </c>
      <c r="C14" s="3">
        <v>50.946533203125</v>
      </c>
      <c r="D14" s="3">
        <v>48.64111328125</v>
      </c>
      <c r="E14" s="3">
        <v>46.075927734375</v>
      </c>
      <c r="F14" s="3">
        <v>20.32666015625</v>
      </c>
      <c r="G14" s="3">
        <v>24.158203125</v>
      </c>
      <c r="H14" s="3">
        <v>27.98974609375</v>
      </c>
      <c r="I14" s="3">
        <v>132.967529296875</v>
      </c>
      <c r="J14" s="3">
        <v>132.967529296875</v>
      </c>
      <c r="K14" s="3">
        <v>132.967529296875</v>
      </c>
      <c r="L14" s="3">
        <v>132.967529296875</v>
      </c>
      <c r="M14" s="2">
        <v>30</v>
      </c>
      <c r="N14" s="3">
        <v>2.55126953125</v>
      </c>
      <c r="O14" s="2">
        <v>50</v>
      </c>
      <c r="P14" s="4">
        <v>1.57470703125</v>
      </c>
      <c r="Q14" s="2">
        <v>1</v>
      </c>
      <c r="R14" s="5" t="str">
        <f t="shared" si="0"/>
        <v>Countercurrent</v>
      </c>
      <c r="S14" s="6">
        <f t="shared" si="1"/>
        <v>4.1800052088508872</v>
      </c>
      <c r="T14" s="6">
        <f t="shared" si="2"/>
        <v>4.1796055096378621</v>
      </c>
      <c r="U14" s="7">
        <f t="shared" si="3"/>
        <v>48.554524739583336</v>
      </c>
      <c r="V14" s="7">
        <f t="shared" si="4"/>
        <v>988.67222563595271</v>
      </c>
      <c r="W14" s="7">
        <f t="shared" si="5"/>
        <v>24.158203125</v>
      </c>
      <c r="X14" s="7">
        <f t="shared" si="6"/>
        <v>997.26732745721984</v>
      </c>
      <c r="Y14" s="7">
        <f t="shared" si="7"/>
        <v>4.87060546875</v>
      </c>
      <c r="Z14" s="7">
        <f t="shared" si="8"/>
        <v>7.6630859375</v>
      </c>
      <c r="AA14" s="8">
        <f t="shared" si="9"/>
        <v>4.2039488760968857E-2</v>
      </c>
      <c r="AB14" s="8">
        <f t="shared" si="10"/>
        <v>2.6173397876379671E-2</v>
      </c>
      <c r="AC14" s="6">
        <f t="shared" si="11"/>
        <v>0.85588851949844957</v>
      </c>
      <c r="AD14" s="6">
        <f t="shared" si="12"/>
        <v>0.83829928577252333</v>
      </c>
      <c r="AE14" s="6">
        <f t="shared" si="20"/>
        <v>1.7589233725926245E-2</v>
      </c>
      <c r="AF14" s="6">
        <f t="shared" si="21"/>
        <v>97.944915333572467</v>
      </c>
      <c r="AG14" s="6">
        <f t="shared" si="22"/>
        <v>21.216407355021218</v>
      </c>
      <c r="AH14" s="6">
        <f t="shared" si="23"/>
        <v>25.026511134676564</v>
      </c>
      <c r="AI14" s="6">
        <f t="shared" si="24"/>
        <v>23.121459244848893</v>
      </c>
      <c r="AJ14" s="6" t="e">
        <f t="shared" si="13"/>
        <v>#NUM!</v>
      </c>
      <c r="AK14" s="6">
        <f t="shared" si="14"/>
        <v>5.7005794738783554E-2</v>
      </c>
      <c r="AL14" s="6">
        <f t="shared" si="15"/>
        <v>1.7591820548033266</v>
      </c>
      <c r="AM14" s="15">
        <f t="shared" si="16"/>
        <v>25.749267578125</v>
      </c>
      <c r="AN14" s="15">
        <f t="shared" si="17"/>
        <v>22.956787109375</v>
      </c>
      <c r="AO14" s="15">
        <f t="shared" si="25"/>
        <v>24.326320211188616</v>
      </c>
      <c r="AP14" s="16">
        <f t="shared" si="18"/>
        <v>4.2529663085937502E-5</v>
      </c>
      <c r="AQ14" s="16">
        <f t="shared" si="19"/>
        <v>2.6250366210937501E-5</v>
      </c>
    </row>
    <row r="15" spans="1:43" ht="12.75" customHeight="1" x14ac:dyDescent="0.2">
      <c r="A15" s="1"/>
      <c r="B15" s="2" t="s">
        <v>51</v>
      </c>
      <c r="C15" s="3">
        <v>50.881591796875</v>
      </c>
      <c r="D15" s="3">
        <v>48.608642578125</v>
      </c>
      <c r="E15" s="3">
        <v>46.075927734375</v>
      </c>
      <c r="F15" s="3">
        <v>20.32666015625</v>
      </c>
      <c r="G15" s="3">
        <v>24.158203125</v>
      </c>
      <c r="H15" s="3">
        <v>27.98974609375</v>
      </c>
      <c r="I15" s="3">
        <v>132.967529296875</v>
      </c>
      <c r="J15" s="3">
        <v>132.967529296875</v>
      </c>
      <c r="K15" s="3">
        <v>132.967529296875</v>
      </c>
      <c r="L15" s="3">
        <v>132.967529296875</v>
      </c>
      <c r="M15" s="2">
        <v>29</v>
      </c>
      <c r="N15" s="3">
        <v>2.4169921875</v>
      </c>
      <c r="O15" s="2">
        <v>50</v>
      </c>
      <c r="P15" s="4">
        <v>1.57470703125</v>
      </c>
      <c r="Q15" s="2">
        <v>1</v>
      </c>
      <c r="R15" s="5" t="str">
        <f t="shared" si="0"/>
        <v>Countercurrent</v>
      </c>
      <c r="S15" s="6">
        <f t="shared" si="1"/>
        <v>4.1799962948973644</v>
      </c>
      <c r="T15" s="6">
        <f t="shared" si="2"/>
        <v>4.1796055096378621</v>
      </c>
      <c r="U15" s="7">
        <f t="shared" si="3"/>
        <v>48.522054036458336</v>
      </c>
      <c r="V15" s="7">
        <f t="shared" si="4"/>
        <v>988.68657973657923</v>
      </c>
      <c r="W15" s="7">
        <f t="shared" si="5"/>
        <v>24.158203125</v>
      </c>
      <c r="X15" s="7">
        <f t="shared" si="6"/>
        <v>997.26732745721984</v>
      </c>
      <c r="Y15" s="7">
        <f t="shared" si="7"/>
        <v>4.8056640625</v>
      </c>
      <c r="Z15" s="7">
        <f t="shared" si="8"/>
        <v>7.6630859375</v>
      </c>
      <c r="AA15" s="8">
        <f t="shared" si="9"/>
        <v>3.9827462318490131E-2</v>
      </c>
      <c r="AB15" s="8">
        <f t="shared" si="10"/>
        <v>2.6173397876379671E-2</v>
      </c>
      <c r="AC15" s="6">
        <f t="shared" si="11"/>
        <v>0.80004044109675387</v>
      </c>
      <c r="AD15" s="6">
        <f t="shared" si="12"/>
        <v>0.83829928577252333</v>
      </c>
      <c r="AE15" s="6">
        <f t="shared" si="20"/>
        <v>-3.8258844675769454E-2</v>
      </c>
      <c r="AF15" s="6">
        <f t="shared" si="21"/>
        <v>104.78211384206047</v>
      </c>
      <c r="AG15" s="6">
        <f t="shared" si="22"/>
        <v>20.99290780141844</v>
      </c>
      <c r="AH15" s="6">
        <f t="shared" si="23"/>
        <v>25.079702444208291</v>
      </c>
      <c r="AI15" s="6">
        <f t="shared" si="24"/>
        <v>23.036305122813367</v>
      </c>
      <c r="AJ15" s="6" t="e">
        <f t="shared" si="13"/>
        <v>#NUM!</v>
      </c>
      <c r="AK15" s="6">
        <f t="shared" si="14"/>
        <v>5.7167513305418409E-2</v>
      </c>
      <c r="AL15" s="6">
        <f t="shared" si="15"/>
        <v>1.6466783008548003</v>
      </c>
      <c r="AM15" s="15">
        <f t="shared" si="16"/>
        <v>25.749267578125</v>
      </c>
      <c r="AN15" s="15">
        <f t="shared" si="17"/>
        <v>22.891845703125</v>
      </c>
      <c r="AO15" s="15">
        <f t="shared" si="25"/>
        <v>24.292554310135994</v>
      </c>
      <c r="AP15" s="16">
        <f t="shared" si="18"/>
        <v>4.0291259765625003E-5</v>
      </c>
      <c r="AQ15" s="16">
        <f t="shared" si="19"/>
        <v>2.6250366210937501E-5</v>
      </c>
    </row>
    <row r="16" spans="1:43" ht="12.75" customHeight="1" x14ac:dyDescent="0.2">
      <c r="A16" s="1"/>
      <c r="B16" s="2" t="s">
        <v>52</v>
      </c>
      <c r="C16" s="3">
        <v>50.9140625</v>
      </c>
      <c r="D16" s="3">
        <v>48.673583984375</v>
      </c>
      <c r="E16" s="3">
        <v>46.17333984375</v>
      </c>
      <c r="F16" s="3">
        <v>20.32666015625</v>
      </c>
      <c r="G16" s="3">
        <v>24.190673828125</v>
      </c>
      <c r="H16" s="3">
        <v>27.98974609375</v>
      </c>
      <c r="I16" s="3">
        <v>132.967529296875</v>
      </c>
      <c r="J16" s="3">
        <v>132.967529296875</v>
      </c>
      <c r="K16" s="3">
        <v>132.967529296875</v>
      </c>
      <c r="L16" s="3">
        <v>132.967529296875</v>
      </c>
      <c r="M16" s="2">
        <v>30</v>
      </c>
      <c r="N16" s="3">
        <v>2.62451171875</v>
      </c>
      <c r="O16" s="2">
        <v>50</v>
      </c>
      <c r="P16" s="4">
        <v>1.57470703125</v>
      </c>
      <c r="Q16" s="2">
        <v>1</v>
      </c>
      <c r="R16" s="5" t="str">
        <f t="shared" si="0"/>
        <v>Countercurrent</v>
      </c>
      <c r="S16" s="6">
        <f t="shared" si="1"/>
        <v>4.1800141399380637</v>
      </c>
      <c r="T16" s="6">
        <f t="shared" si="2"/>
        <v>4.1796016206824937</v>
      </c>
      <c r="U16" s="7">
        <f t="shared" si="3"/>
        <v>48.586995442708336</v>
      </c>
      <c r="V16" s="7">
        <f t="shared" si="4"/>
        <v>988.6578646899319</v>
      </c>
      <c r="W16" s="7">
        <f t="shared" si="5"/>
        <v>24.169026692708332</v>
      </c>
      <c r="X16" s="7">
        <f t="shared" si="6"/>
        <v>997.26463772664749</v>
      </c>
      <c r="Y16" s="7">
        <f t="shared" si="7"/>
        <v>4.74072265625</v>
      </c>
      <c r="Z16" s="7">
        <f t="shared" si="8"/>
        <v>7.6630859375</v>
      </c>
      <c r="AA16" s="8">
        <f t="shared" si="9"/>
        <v>4.324573586188464E-2</v>
      </c>
      <c r="AB16" s="8">
        <f t="shared" si="10"/>
        <v>2.6173327284085598E-2</v>
      </c>
      <c r="AC16" s="6">
        <f t="shared" si="11"/>
        <v>0.85696994522225833</v>
      </c>
      <c r="AD16" s="6">
        <f t="shared" si="12"/>
        <v>0.83829624479301923</v>
      </c>
      <c r="AE16" s="6">
        <f t="shared" si="20"/>
        <v>1.8673700429239104E-2</v>
      </c>
      <c r="AF16" s="6">
        <f t="shared" si="21"/>
        <v>97.820962038009867</v>
      </c>
      <c r="AG16" s="6">
        <f t="shared" si="22"/>
        <v>20.679886685552407</v>
      </c>
      <c r="AH16" s="6">
        <f t="shared" si="23"/>
        <v>25.053078556263269</v>
      </c>
      <c r="AI16" s="6">
        <f t="shared" si="24"/>
        <v>22.866482620907838</v>
      </c>
      <c r="AJ16" s="6" t="e">
        <f t="shared" si="13"/>
        <v>#NUM!</v>
      </c>
      <c r="AK16" s="6">
        <f t="shared" si="14"/>
        <v>5.7086385522383126E-2</v>
      </c>
      <c r="AL16" s="6">
        <f t="shared" si="15"/>
        <v>1.7592377769345382</v>
      </c>
      <c r="AM16" s="15">
        <f t="shared" si="16"/>
        <v>25.8466796875</v>
      </c>
      <c r="AN16" s="15">
        <f t="shared" si="17"/>
        <v>22.92431640625</v>
      </c>
      <c r="AO16" s="15">
        <f t="shared" si="25"/>
        <v>24.356285331580462</v>
      </c>
      <c r="AP16" s="16">
        <f t="shared" si="18"/>
        <v>4.3750610351562504E-5</v>
      </c>
      <c r="AQ16" s="16">
        <f t="shared" si="19"/>
        <v>2.6250366210937501E-5</v>
      </c>
    </row>
    <row r="17" spans="1:43" ht="12.75" customHeight="1" x14ac:dyDescent="0.2">
      <c r="A17" s="1"/>
      <c r="B17" s="2" t="s">
        <v>53</v>
      </c>
      <c r="C17" s="3">
        <v>50.7841796875</v>
      </c>
      <c r="D17" s="3">
        <v>48.543701171875</v>
      </c>
      <c r="E17" s="3">
        <v>46.075927734375</v>
      </c>
      <c r="F17" s="3">
        <v>20.294189453125</v>
      </c>
      <c r="G17" s="3">
        <v>24.190673828125</v>
      </c>
      <c r="H17" s="3">
        <v>27.9248046875</v>
      </c>
      <c r="I17" s="3">
        <v>132.967529296875</v>
      </c>
      <c r="J17" s="3">
        <v>132.967529296875</v>
      </c>
      <c r="K17" s="3">
        <v>132.967529296875</v>
      </c>
      <c r="L17" s="3">
        <v>132.967529296875</v>
      </c>
      <c r="M17" s="2">
        <v>30</v>
      </c>
      <c r="N17" s="3">
        <v>2.47802734375</v>
      </c>
      <c r="O17" s="2">
        <v>50</v>
      </c>
      <c r="P17" s="4">
        <v>1.6357421875</v>
      </c>
      <c r="Q17" s="2">
        <v>1</v>
      </c>
      <c r="R17" s="5" t="str">
        <f t="shared" si="0"/>
        <v>Countercurrent</v>
      </c>
      <c r="S17" s="6">
        <f t="shared" si="1"/>
        <v>4.1799814764119034</v>
      </c>
      <c r="T17" s="6">
        <f t="shared" si="2"/>
        <v>4.1796133045195436</v>
      </c>
      <c r="U17" s="7">
        <f t="shared" si="3"/>
        <v>48.467936197916664</v>
      </c>
      <c r="V17" s="7">
        <f t="shared" si="4"/>
        <v>988.71048801876452</v>
      </c>
      <c r="W17" s="7">
        <f t="shared" si="5"/>
        <v>24.136555989583332</v>
      </c>
      <c r="X17" s="7">
        <f t="shared" si="6"/>
        <v>997.2727034261145</v>
      </c>
      <c r="Y17" s="7">
        <f t="shared" si="7"/>
        <v>4.708251953125</v>
      </c>
      <c r="Z17" s="7">
        <f t="shared" si="8"/>
        <v>7.630615234375</v>
      </c>
      <c r="AA17" s="8">
        <f t="shared" si="9"/>
        <v>4.0834193739381755E-2</v>
      </c>
      <c r="AB17" s="8">
        <f t="shared" si="10"/>
        <v>2.7188017223937853E-2</v>
      </c>
      <c r="AC17" s="6">
        <f t="shared" si="11"/>
        <v>0.80363350944597389</v>
      </c>
      <c r="AD17" s="6">
        <f t="shared" si="12"/>
        <v>0.8671080030551086</v>
      </c>
      <c r="AE17" s="6">
        <f t="shared" si="20"/>
        <v>-6.3474493609134708E-2</v>
      </c>
      <c r="AF17" s="6">
        <f t="shared" si="21"/>
        <v>107.89843789028835</v>
      </c>
      <c r="AG17" s="6">
        <f t="shared" si="22"/>
        <v>20.59659090909091</v>
      </c>
      <c r="AH17" s="6">
        <f t="shared" si="23"/>
        <v>25.026624068157616</v>
      </c>
      <c r="AI17" s="6">
        <f t="shared" si="24"/>
        <v>22.811607488624261</v>
      </c>
      <c r="AJ17" s="6" t="e">
        <f t="shared" si="13"/>
        <v>#NUM!</v>
      </c>
      <c r="AK17" s="6">
        <f t="shared" si="14"/>
        <v>5.9467980257417036E-2</v>
      </c>
      <c r="AL17" s="6">
        <f t="shared" si="15"/>
        <v>1.6541614526045643</v>
      </c>
      <c r="AM17" s="15">
        <f t="shared" si="16"/>
        <v>25.78173828125</v>
      </c>
      <c r="AN17" s="15">
        <f t="shared" si="17"/>
        <v>22.859375</v>
      </c>
      <c r="AO17" s="15">
        <f t="shared" si="25"/>
        <v>24.291265770357864</v>
      </c>
      <c r="AP17" s="16">
        <f t="shared" si="18"/>
        <v>4.1308715820312501E-5</v>
      </c>
      <c r="AQ17" s="16">
        <f t="shared" si="19"/>
        <v>2.7267822265625003E-5</v>
      </c>
    </row>
    <row r="18" spans="1:43" ht="12.75" customHeight="1" x14ac:dyDescent="0.2">
      <c r="A18" s="1"/>
      <c r="B18" s="2" t="s">
        <v>54</v>
      </c>
      <c r="C18" s="3">
        <v>51.0439453125</v>
      </c>
      <c r="D18" s="3">
        <v>48.673583984375</v>
      </c>
      <c r="E18" s="3">
        <v>46.1083984375</v>
      </c>
      <c r="F18" s="3">
        <v>20.294189453125</v>
      </c>
      <c r="G18" s="3">
        <v>24.158203125</v>
      </c>
      <c r="H18" s="3">
        <v>27.9248046875</v>
      </c>
      <c r="I18" s="3">
        <v>132.967529296875</v>
      </c>
      <c r="J18" s="3">
        <v>132.967529296875</v>
      </c>
      <c r="K18" s="3">
        <v>132.967529296875</v>
      </c>
      <c r="L18" s="3">
        <v>132.967529296875</v>
      </c>
      <c r="M18" s="2">
        <v>30</v>
      </c>
      <c r="N18" s="3">
        <v>2.35595703125</v>
      </c>
      <c r="O18" s="2">
        <v>50</v>
      </c>
      <c r="P18" s="4">
        <v>1.6845703125</v>
      </c>
      <c r="Q18" s="2">
        <v>1</v>
      </c>
      <c r="R18" s="5" t="str">
        <f t="shared" si="0"/>
        <v>Countercurrent</v>
      </c>
      <c r="S18" s="6">
        <f t="shared" si="1"/>
        <v>4.1800201035096229</v>
      </c>
      <c r="T18" s="6">
        <f t="shared" si="2"/>
        <v>4.1796172104549747</v>
      </c>
      <c r="U18" s="7">
        <f t="shared" si="3"/>
        <v>48.608642578125</v>
      </c>
      <c r="V18" s="7">
        <f t="shared" si="4"/>
        <v>988.64828692416745</v>
      </c>
      <c r="W18" s="7">
        <f t="shared" si="5"/>
        <v>24.125732421875</v>
      </c>
      <c r="X18" s="7">
        <f t="shared" si="6"/>
        <v>997.27538966390807</v>
      </c>
      <c r="Y18" s="7">
        <f t="shared" si="7"/>
        <v>4.935546875</v>
      </c>
      <c r="Z18" s="7">
        <f t="shared" si="8"/>
        <v>7.630615234375</v>
      </c>
      <c r="AA18" s="8">
        <f t="shared" si="9"/>
        <v>3.8820214716870992E-2</v>
      </c>
      <c r="AB18" s="8">
        <f t="shared" si="10"/>
        <v>2.7999675246911479E-2</v>
      </c>
      <c r="AC18" s="6">
        <f t="shared" si="11"/>
        <v>0.80088762764073695</v>
      </c>
      <c r="AD18" s="6">
        <f t="shared" si="12"/>
        <v>0.89299506391196615</v>
      </c>
      <c r="AE18" s="6">
        <f t="shared" si="20"/>
        <v>-9.2107436271229193E-2</v>
      </c>
      <c r="AF18" s="6">
        <f t="shared" si="21"/>
        <v>111.50066914412953</v>
      </c>
      <c r="AG18" s="6">
        <f t="shared" si="22"/>
        <v>21.348314606741571</v>
      </c>
      <c r="AH18" s="6">
        <f t="shared" si="23"/>
        <v>24.815205913410772</v>
      </c>
      <c r="AI18" s="6">
        <f t="shared" si="24"/>
        <v>23.081760260076173</v>
      </c>
      <c r="AJ18" s="6" t="e">
        <f t="shared" si="13"/>
        <v>#NUM!</v>
      </c>
      <c r="AK18" s="6">
        <f t="shared" si="14"/>
        <v>6.0555181745453567E-2</v>
      </c>
      <c r="AL18" s="6">
        <f t="shared" si="15"/>
        <v>1.6383487239066923</v>
      </c>
      <c r="AM18" s="15">
        <f t="shared" si="16"/>
        <v>25.814208984375</v>
      </c>
      <c r="AN18" s="15">
        <f t="shared" si="17"/>
        <v>23.119140625</v>
      </c>
      <c r="AO18" s="15">
        <f t="shared" si="25"/>
        <v>24.441915690909688</v>
      </c>
      <c r="AP18" s="16">
        <f t="shared" si="18"/>
        <v>3.9273803710937505E-5</v>
      </c>
      <c r="AQ18" s="16">
        <f t="shared" si="19"/>
        <v>2.8081787109375003E-5</v>
      </c>
    </row>
    <row r="19" spans="1:43" ht="12.75" customHeight="1" x14ac:dyDescent="0.2">
      <c r="A19" s="1"/>
      <c r="B19" s="2" t="s">
        <v>55</v>
      </c>
      <c r="C19" s="3">
        <v>50.84912109375</v>
      </c>
      <c r="D19" s="3">
        <v>48.576171875</v>
      </c>
      <c r="E19" s="3">
        <v>46.04345703125</v>
      </c>
      <c r="F19" s="3">
        <v>20.32666015625</v>
      </c>
      <c r="G19" s="3">
        <v>24.190673828125</v>
      </c>
      <c r="H19" s="3">
        <v>28.022216796875</v>
      </c>
      <c r="I19" s="3">
        <v>132.967529296875</v>
      </c>
      <c r="J19" s="3">
        <v>132.967529296875</v>
      </c>
      <c r="K19" s="3">
        <v>132.967529296875</v>
      </c>
      <c r="L19" s="3">
        <v>132.967529296875</v>
      </c>
      <c r="M19" s="2">
        <v>30</v>
      </c>
      <c r="N19" s="3">
        <v>2.45361328125</v>
      </c>
      <c r="O19" s="2">
        <v>50</v>
      </c>
      <c r="P19" s="4">
        <v>1.5869140625</v>
      </c>
      <c r="Q19" s="2">
        <v>1</v>
      </c>
      <c r="R19" s="5" t="str">
        <f t="shared" si="0"/>
        <v>Countercurrent</v>
      </c>
      <c r="S19" s="6">
        <f t="shared" si="1"/>
        <v>4.1799873980881532</v>
      </c>
      <c r="T19" s="6">
        <f t="shared" si="2"/>
        <v>4.1795977373780371</v>
      </c>
      <c r="U19" s="7">
        <f t="shared" si="3"/>
        <v>48.489583333333336</v>
      </c>
      <c r="V19" s="7">
        <f t="shared" si="4"/>
        <v>988.70092698928249</v>
      </c>
      <c r="W19" s="7">
        <f t="shared" si="5"/>
        <v>24.179850260416668</v>
      </c>
      <c r="X19" s="7">
        <f t="shared" si="6"/>
        <v>997.26194683234439</v>
      </c>
      <c r="Y19" s="7">
        <f t="shared" si="7"/>
        <v>4.8056640625</v>
      </c>
      <c r="Z19" s="7">
        <f t="shared" si="8"/>
        <v>7.695556640625</v>
      </c>
      <c r="AA19" s="8">
        <f t="shared" si="9"/>
        <v>4.0431495427418168E-2</v>
      </c>
      <c r="AB19" s="8">
        <f t="shared" si="10"/>
        <v>2.6376150123739575E-2</v>
      </c>
      <c r="AC19" s="6">
        <f t="shared" si="11"/>
        <v>0.81217232294327024</v>
      </c>
      <c r="AD19" s="6">
        <f t="shared" si="12"/>
        <v>0.84837122633046513</v>
      </c>
      <c r="AE19" s="6">
        <f t="shared" si="20"/>
        <v>-3.6198903387194892E-2</v>
      </c>
      <c r="AF19" s="6">
        <f t="shared" si="21"/>
        <v>104.45704715176846</v>
      </c>
      <c r="AG19" s="6">
        <f t="shared" si="22"/>
        <v>21.052631578947366</v>
      </c>
      <c r="AH19" s="6">
        <f t="shared" si="23"/>
        <v>25.212765957446809</v>
      </c>
      <c r="AI19" s="6">
        <f t="shared" si="24"/>
        <v>23.132698768197088</v>
      </c>
      <c r="AJ19" s="6" t="e">
        <f t="shared" si="13"/>
        <v>#NUM!</v>
      </c>
      <c r="AK19" s="6">
        <f t="shared" si="14"/>
        <v>5.777426010269484E-2</v>
      </c>
      <c r="AL19" s="6">
        <f t="shared" si="15"/>
        <v>1.6750552668667045</v>
      </c>
      <c r="AM19" s="15">
        <f t="shared" si="16"/>
        <v>25.716796875</v>
      </c>
      <c r="AN19" s="15">
        <f t="shared" si="17"/>
        <v>22.826904296875</v>
      </c>
      <c r="AO19" s="15">
        <f t="shared" si="25"/>
        <v>24.243150032371449</v>
      </c>
      <c r="AP19" s="16">
        <f t="shared" si="18"/>
        <v>4.09017333984375E-5</v>
      </c>
      <c r="AQ19" s="16">
        <f t="shared" si="19"/>
        <v>2.6453857421875002E-5</v>
      </c>
    </row>
    <row r="20" spans="1:43" ht="12.75" customHeight="1" x14ac:dyDescent="0.2">
      <c r="A20" s="1"/>
      <c r="B20" s="2" t="s">
        <v>56</v>
      </c>
      <c r="C20" s="3">
        <v>50.881591796875</v>
      </c>
      <c r="D20" s="3">
        <v>48.608642578125</v>
      </c>
      <c r="E20" s="3">
        <v>46.04345703125</v>
      </c>
      <c r="F20" s="3">
        <v>20.32666015625</v>
      </c>
      <c r="G20" s="3">
        <v>24.158203125</v>
      </c>
      <c r="H20" s="3">
        <v>27.9248046875</v>
      </c>
      <c r="I20" s="3">
        <v>132.967529296875</v>
      </c>
      <c r="J20" s="3">
        <v>132.967529296875</v>
      </c>
      <c r="K20" s="3">
        <v>132.967529296875</v>
      </c>
      <c r="L20" s="3">
        <v>132.967529296875</v>
      </c>
      <c r="M20" s="2">
        <v>30</v>
      </c>
      <c r="N20" s="3">
        <v>2.52685546875</v>
      </c>
      <c r="O20" s="2">
        <v>50</v>
      </c>
      <c r="P20" s="4">
        <v>1.611328125</v>
      </c>
      <c r="Q20" s="2">
        <v>1</v>
      </c>
      <c r="R20" s="5" t="str">
        <f t="shared" si="0"/>
        <v>Countercurrent</v>
      </c>
      <c r="S20" s="6">
        <f t="shared" si="1"/>
        <v>4.1799933273888437</v>
      </c>
      <c r="T20" s="6">
        <f t="shared" si="2"/>
        <v>4.1796133045195436</v>
      </c>
      <c r="U20" s="7">
        <f t="shared" si="3"/>
        <v>48.51123046875</v>
      </c>
      <c r="V20" s="7">
        <f t="shared" si="4"/>
        <v>988.69136291515235</v>
      </c>
      <c r="W20" s="7">
        <f t="shared" si="5"/>
        <v>24.136555989583332</v>
      </c>
      <c r="X20" s="7">
        <f t="shared" si="6"/>
        <v>997.2727034261145</v>
      </c>
      <c r="Y20" s="7">
        <f t="shared" si="7"/>
        <v>4.838134765625</v>
      </c>
      <c r="Z20" s="7">
        <f t="shared" si="8"/>
        <v>7.59814453125</v>
      </c>
      <c r="AA20" s="8">
        <f t="shared" si="9"/>
        <v>4.1638002954800732E-2</v>
      </c>
      <c r="AB20" s="8">
        <f t="shared" si="10"/>
        <v>2.6782225922088038E-2</v>
      </c>
      <c r="AC20" s="6">
        <f t="shared" si="11"/>
        <v>0.84206078300798193</v>
      </c>
      <c r="AD20" s="6">
        <f t="shared" si="12"/>
        <v>0.85053134323169888</v>
      </c>
      <c r="AE20" s="6">
        <f t="shared" si="20"/>
        <v>-8.4705602237169497E-3</v>
      </c>
      <c r="AF20" s="6">
        <f t="shared" si="21"/>
        <v>101.00593216008215</v>
      </c>
      <c r="AG20" s="6">
        <f t="shared" si="22"/>
        <v>21.074964639321074</v>
      </c>
      <c r="AH20" s="6">
        <f t="shared" si="23"/>
        <v>24.867162592986187</v>
      </c>
      <c r="AI20" s="6">
        <f t="shared" si="24"/>
        <v>22.971063616153629</v>
      </c>
      <c r="AJ20" s="6" t="e">
        <f t="shared" si="13"/>
        <v>#NUM!</v>
      </c>
      <c r="AK20" s="6">
        <f t="shared" si="14"/>
        <v>5.8331825343170121E-2</v>
      </c>
      <c r="AL20" s="6">
        <f t="shared" si="15"/>
        <v>1.7318737990081639</v>
      </c>
      <c r="AM20" s="15">
        <f t="shared" si="16"/>
        <v>25.716796875</v>
      </c>
      <c r="AN20" s="15">
        <f t="shared" si="17"/>
        <v>22.956787109375</v>
      </c>
      <c r="AO20" s="15">
        <f t="shared" si="25"/>
        <v>24.31068544053921</v>
      </c>
      <c r="AP20" s="16">
        <f t="shared" si="18"/>
        <v>4.2122680664062502E-5</v>
      </c>
      <c r="AQ20" s="16">
        <f t="shared" si="19"/>
        <v>2.6860839843750002E-5</v>
      </c>
    </row>
    <row r="21" spans="1:43" ht="12.75" customHeight="1" x14ac:dyDescent="0.2">
      <c r="A21" s="1"/>
      <c r="B21" s="2" t="s">
        <v>57</v>
      </c>
      <c r="C21" s="3">
        <v>50.9140625</v>
      </c>
      <c r="D21" s="3">
        <v>48.673583984375</v>
      </c>
      <c r="E21" s="3">
        <v>46.140869140625</v>
      </c>
      <c r="F21" s="3">
        <v>20.32666015625</v>
      </c>
      <c r="G21" s="3">
        <v>24.190673828125</v>
      </c>
      <c r="H21" s="3">
        <v>27.98974609375</v>
      </c>
      <c r="I21" s="3">
        <v>132.967529296875</v>
      </c>
      <c r="J21" s="3">
        <v>132.967529296875</v>
      </c>
      <c r="K21" s="3">
        <v>132.967529296875</v>
      </c>
      <c r="L21" s="3">
        <v>132.967529296875</v>
      </c>
      <c r="M21" s="2">
        <v>30</v>
      </c>
      <c r="N21" s="3">
        <v>2.52685546875</v>
      </c>
      <c r="O21" s="2">
        <v>50</v>
      </c>
      <c r="P21" s="4">
        <v>1.611328125</v>
      </c>
      <c r="Q21" s="2">
        <v>1</v>
      </c>
      <c r="R21" s="5" t="str">
        <f t="shared" si="0"/>
        <v>Countercurrent</v>
      </c>
      <c r="S21" s="6">
        <f t="shared" si="1"/>
        <v>4.1800111610059227</v>
      </c>
      <c r="T21" s="6">
        <f t="shared" si="2"/>
        <v>4.1796016206824937</v>
      </c>
      <c r="U21" s="7">
        <f t="shared" si="3"/>
        <v>48.576171875</v>
      </c>
      <c r="V21" s="7">
        <f t="shared" si="4"/>
        <v>988.6626524323824</v>
      </c>
      <c r="W21" s="7">
        <f t="shared" si="5"/>
        <v>24.169026692708332</v>
      </c>
      <c r="X21" s="7">
        <f t="shared" si="6"/>
        <v>997.26463772664749</v>
      </c>
      <c r="Y21" s="7">
        <f t="shared" si="7"/>
        <v>4.773193359375</v>
      </c>
      <c r="Z21" s="7">
        <f t="shared" si="8"/>
        <v>7.6630859375</v>
      </c>
      <c r="AA21" s="8">
        <f t="shared" si="9"/>
        <v>4.1636793834127432E-2</v>
      </c>
      <c r="AB21" s="8">
        <f t="shared" si="10"/>
        <v>2.6782009313948054E-2</v>
      </c>
      <c r="AC21" s="6">
        <f t="shared" si="11"/>
        <v>0.83073737369268075</v>
      </c>
      <c r="AD21" s="6">
        <f t="shared" si="12"/>
        <v>0.85779150629983369</v>
      </c>
      <c r="AE21" s="6">
        <f t="shared" si="20"/>
        <v>-2.7054132607152948E-2</v>
      </c>
      <c r="AF21" s="6">
        <f t="shared" si="21"/>
        <v>103.25664084268841</v>
      </c>
      <c r="AG21" s="6">
        <f t="shared" si="22"/>
        <v>20.821529745042493</v>
      </c>
      <c r="AH21" s="6">
        <f t="shared" si="23"/>
        <v>25.053078556263269</v>
      </c>
      <c r="AI21" s="6">
        <f t="shared" si="24"/>
        <v>22.937304150652881</v>
      </c>
      <c r="AJ21" s="6" t="e">
        <f t="shared" si="13"/>
        <v>#NUM!</v>
      </c>
      <c r="AK21" s="6">
        <f t="shared" si="14"/>
        <v>5.8413975883368774E-2</v>
      </c>
      <c r="AL21" s="6">
        <f t="shared" si="15"/>
        <v>1.7064795914236077</v>
      </c>
      <c r="AM21" s="15">
        <f t="shared" si="16"/>
        <v>25.814208984375</v>
      </c>
      <c r="AN21" s="15">
        <f t="shared" si="17"/>
        <v>22.92431640625</v>
      </c>
      <c r="AO21" s="15">
        <f t="shared" si="25"/>
        <v>24.340677083622467</v>
      </c>
      <c r="AP21" s="16">
        <f t="shared" si="18"/>
        <v>4.2122680664062502E-5</v>
      </c>
      <c r="AQ21" s="16">
        <f t="shared" si="19"/>
        <v>2.6860839843750002E-5</v>
      </c>
    </row>
    <row r="22" spans="1:43" ht="12.75" customHeight="1" x14ac:dyDescent="0.2">
      <c r="A22" s="1"/>
      <c r="B22" s="2" t="s">
        <v>58</v>
      </c>
      <c r="C22" s="3">
        <v>50.97900390625</v>
      </c>
      <c r="D22" s="3">
        <v>48.64111328125</v>
      </c>
      <c r="E22" s="3">
        <v>46.075927734375</v>
      </c>
      <c r="F22" s="3">
        <v>20.32666015625</v>
      </c>
      <c r="G22" s="3">
        <v>24.190673828125</v>
      </c>
      <c r="H22" s="3">
        <v>28.022216796875</v>
      </c>
      <c r="I22" s="3">
        <v>132.967529296875</v>
      </c>
      <c r="J22" s="3">
        <v>132.967529296875</v>
      </c>
      <c r="K22" s="3">
        <v>132.967529296875</v>
      </c>
      <c r="L22" s="3">
        <v>132.967529296875</v>
      </c>
      <c r="M22" s="2">
        <v>29</v>
      </c>
      <c r="N22" s="3">
        <v>2.392578125</v>
      </c>
      <c r="O22" s="2">
        <v>50</v>
      </c>
      <c r="P22" s="4">
        <v>1.57470703125</v>
      </c>
      <c r="Q22" s="2">
        <v>1</v>
      </c>
      <c r="R22" s="5" t="str">
        <f t="shared" si="0"/>
        <v>Countercurrent</v>
      </c>
      <c r="S22" s="6">
        <f t="shared" si="1"/>
        <v>4.1800081839767325</v>
      </c>
      <c r="T22" s="6">
        <f t="shared" si="2"/>
        <v>4.1795977373780371</v>
      </c>
      <c r="U22" s="7">
        <f t="shared" si="3"/>
        <v>48.565348307291664</v>
      </c>
      <c r="V22" s="7">
        <f t="shared" si="4"/>
        <v>988.66743941442041</v>
      </c>
      <c r="W22" s="7">
        <f t="shared" si="5"/>
        <v>24.179850260416668</v>
      </c>
      <c r="X22" s="7">
        <f t="shared" si="6"/>
        <v>997.26194683234439</v>
      </c>
      <c r="Y22" s="7">
        <f t="shared" si="7"/>
        <v>4.903076171875</v>
      </c>
      <c r="Z22" s="7">
        <f t="shared" si="8"/>
        <v>7.695556640625</v>
      </c>
      <c r="AA22" s="8">
        <f t="shared" si="9"/>
        <v>3.9424401474045079E-2</v>
      </c>
      <c r="AB22" s="8">
        <f t="shared" si="10"/>
        <v>2.6173256661249273E-2</v>
      </c>
      <c r="AC22" s="6">
        <f t="shared" si="11"/>
        <v>0.80799910762330973</v>
      </c>
      <c r="AD22" s="6">
        <f t="shared" si="12"/>
        <v>0.84184529382023088</v>
      </c>
      <c r="AE22" s="6">
        <f t="shared" si="20"/>
        <v>-3.3846186196921146E-2</v>
      </c>
      <c r="AF22" s="6">
        <f t="shared" si="21"/>
        <v>104.1888890566325</v>
      </c>
      <c r="AG22" s="6">
        <f t="shared" si="22"/>
        <v>21.357850070721359</v>
      </c>
      <c r="AH22" s="6">
        <f t="shared" si="23"/>
        <v>25.10593220338983</v>
      </c>
      <c r="AI22" s="6">
        <f t="shared" si="24"/>
        <v>23.231891137055594</v>
      </c>
      <c r="AJ22" s="6" t="e">
        <f t="shared" si="13"/>
        <v>#NUM!</v>
      </c>
      <c r="AK22" s="6">
        <f t="shared" si="14"/>
        <v>5.7005487171505685E-2</v>
      </c>
      <c r="AL22" s="6">
        <f t="shared" si="15"/>
        <v>1.6607507847645606</v>
      </c>
      <c r="AM22" s="15">
        <f t="shared" si="16"/>
        <v>25.749267578125</v>
      </c>
      <c r="AN22" s="15">
        <f t="shared" si="17"/>
        <v>22.956787109375</v>
      </c>
      <c r="AO22" s="15">
        <f t="shared" si="25"/>
        <v>24.326320211188616</v>
      </c>
      <c r="AP22" s="16">
        <f t="shared" si="18"/>
        <v>3.9884277343750003E-5</v>
      </c>
      <c r="AQ22" s="16">
        <f t="shared" si="19"/>
        <v>2.6250366210937501E-5</v>
      </c>
    </row>
    <row r="23" spans="1:43" ht="12.75" customHeight="1" x14ac:dyDescent="0.2">
      <c r="A23" s="1"/>
      <c r="B23" s="2" t="s">
        <v>59</v>
      </c>
      <c r="C23" s="3">
        <v>50.946533203125</v>
      </c>
      <c r="D23" s="3">
        <v>48.673583984375</v>
      </c>
      <c r="E23" s="3">
        <v>46.140869140625</v>
      </c>
      <c r="F23" s="3">
        <v>20.359130859375</v>
      </c>
      <c r="G23" s="3">
        <v>24.190673828125</v>
      </c>
      <c r="H23" s="3">
        <v>28.0546875</v>
      </c>
      <c r="I23" s="3">
        <v>132.967529296875</v>
      </c>
      <c r="J23" s="3">
        <v>132.967529296875</v>
      </c>
      <c r="K23" s="3">
        <v>132.967529296875</v>
      </c>
      <c r="L23" s="3">
        <v>132.967529296875</v>
      </c>
      <c r="M23" s="2">
        <v>30</v>
      </c>
      <c r="N23" s="3">
        <v>2.47802734375</v>
      </c>
      <c r="O23" s="2">
        <v>50</v>
      </c>
      <c r="P23" s="4">
        <v>1.5380859375</v>
      </c>
      <c r="Q23" s="2">
        <v>1</v>
      </c>
      <c r="R23" s="5" t="str">
        <f t="shared" si="0"/>
        <v>Countercurrent</v>
      </c>
      <c r="S23" s="6">
        <f t="shared" si="1"/>
        <v>4.1800141399380637</v>
      </c>
      <c r="T23" s="6">
        <f t="shared" si="2"/>
        <v>4.1795899877036726</v>
      </c>
      <c r="U23" s="7">
        <f t="shared" si="3"/>
        <v>48.586995442708336</v>
      </c>
      <c r="V23" s="7">
        <f t="shared" si="4"/>
        <v>988.6578646899319</v>
      </c>
      <c r="W23" s="7">
        <f t="shared" si="5"/>
        <v>24.201497395833332</v>
      </c>
      <c r="X23" s="7">
        <f t="shared" si="6"/>
        <v>997.25656155360298</v>
      </c>
      <c r="Y23" s="7">
        <f t="shared" si="7"/>
        <v>4.8056640625</v>
      </c>
      <c r="Z23" s="7">
        <f t="shared" si="8"/>
        <v>7.695556640625</v>
      </c>
      <c r="AA23" s="8">
        <f t="shared" si="9"/>
        <v>4.0832020371918985E-2</v>
      </c>
      <c r="AB23" s="8">
        <f t="shared" si="10"/>
        <v>2.556443822342E-2</v>
      </c>
      <c r="AC23" s="6">
        <f t="shared" si="11"/>
        <v>0.82022316133346707</v>
      </c>
      <c r="AD23" s="6">
        <f t="shared" si="12"/>
        <v>0.82226153137864</v>
      </c>
      <c r="AE23" s="6">
        <f t="shared" si="20"/>
        <v>-2.0383700451729325E-3</v>
      </c>
      <c r="AF23" s="6">
        <f t="shared" si="21"/>
        <v>100.24851408022411</v>
      </c>
      <c r="AG23" s="6">
        <f t="shared" si="22"/>
        <v>20.99290780141844</v>
      </c>
      <c r="AH23" s="6">
        <f t="shared" si="23"/>
        <v>25.159235668789808</v>
      </c>
      <c r="AI23" s="6">
        <f t="shared" si="24"/>
        <v>23.076071735104122</v>
      </c>
      <c r="AJ23" s="6" t="e">
        <f t="shared" si="13"/>
        <v>#NUM!</v>
      </c>
      <c r="AK23" s="6">
        <f t="shared" si="14"/>
        <v>5.583743345764855E-2</v>
      </c>
      <c r="AL23" s="6">
        <f t="shared" si="15"/>
        <v>1.6871348668247912</v>
      </c>
      <c r="AM23" s="15">
        <f t="shared" si="16"/>
        <v>25.78173828125</v>
      </c>
      <c r="AN23" s="15">
        <f t="shared" si="17"/>
        <v>22.891845703125</v>
      </c>
      <c r="AO23" s="15">
        <f t="shared" si="25"/>
        <v>24.308168169066924</v>
      </c>
      <c r="AP23" s="16">
        <f t="shared" si="18"/>
        <v>4.1308715820312501E-5</v>
      </c>
      <c r="AQ23" s="16">
        <f t="shared" si="19"/>
        <v>2.5639892578125001E-5</v>
      </c>
    </row>
    <row r="24" spans="1:43" ht="12.75" customHeight="1" x14ac:dyDescent="0.2">
      <c r="A24" s="1"/>
      <c r="B24" s="2" t="s">
        <v>60</v>
      </c>
      <c r="C24" s="3">
        <v>50.816650390625</v>
      </c>
      <c r="D24" s="3">
        <v>48.576171875</v>
      </c>
      <c r="E24" s="3">
        <v>46.010986328125</v>
      </c>
      <c r="F24" s="3">
        <v>20.359130859375</v>
      </c>
      <c r="G24" s="3">
        <v>24.190673828125</v>
      </c>
      <c r="H24" s="3">
        <v>27.98974609375</v>
      </c>
      <c r="I24" s="3">
        <v>132.967529296875</v>
      </c>
      <c r="J24" s="3">
        <v>132.967529296875</v>
      </c>
      <c r="K24" s="3">
        <v>132.967529296875</v>
      </c>
      <c r="L24" s="3">
        <v>132.967529296875</v>
      </c>
      <c r="M24" s="2">
        <v>30</v>
      </c>
      <c r="N24" s="3">
        <v>2.490234375</v>
      </c>
      <c r="O24" s="2">
        <v>50</v>
      </c>
      <c r="P24" s="4">
        <v>1.62353515625</v>
      </c>
      <c r="Q24" s="2">
        <v>1</v>
      </c>
      <c r="R24" s="5" t="str">
        <f t="shared" si="0"/>
        <v>Countercurrent</v>
      </c>
      <c r="S24" s="6">
        <f t="shared" si="1"/>
        <v>4.1799814764119034</v>
      </c>
      <c r="T24" s="6">
        <f t="shared" si="2"/>
        <v>4.1795977373780371</v>
      </c>
      <c r="U24" s="7">
        <f t="shared" si="3"/>
        <v>48.467936197916664</v>
      </c>
      <c r="V24" s="7">
        <f t="shared" si="4"/>
        <v>988.71048801876452</v>
      </c>
      <c r="W24" s="7">
        <f t="shared" si="5"/>
        <v>24.179850260416668</v>
      </c>
      <c r="X24" s="7">
        <f t="shared" si="6"/>
        <v>997.26194683234439</v>
      </c>
      <c r="Y24" s="7">
        <f t="shared" si="7"/>
        <v>4.8056640625</v>
      </c>
      <c r="Z24" s="7">
        <f t="shared" si="8"/>
        <v>7.630615234375</v>
      </c>
      <c r="AA24" s="8">
        <f t="shared" si="9"/>
        <v>4.1035347403122556E-2</v>
      </c>
      <c r="AB24" s="8">
        <f t="shared" si="10"/>
        <v>2.6984830511210492E-2</v>
      </c>
      <c r="AC24" s="6">
        <f t="shared" si="11"/>
        <v>0.82430110131451828</v>
      </c>
      <c r="AD24" s="6">
        <f t="shared" si="12"/>
        <v>0.86062455952478711</v>
      </c>
      <c r="AE24" s="6">
        <f t="shared" si="20"/>
        <v>-3.6323458210268833E-2</v>
      </c>
      <c r="AF24" s="6">
        <f t="shared" si="21"/>
        <v>104.40657645032181</v>
      </c>
      <c r="AG24" s="6">
        <f t="shared" si="22"/>
        <v>21.052631578947366</v>
      </c>
      <c r="AH24" s="6">
        <f t="shared" si="23"/>
        <v>25.053304904051171</v>
      </c>
      <c r="AI24" s="6">
        <f t="shared" si="24"/>
        <v>23.052968241499268</v>
      </c>
      <c r="AJ24" s="6" t="e">
        <f t="shared" si="13"/>
        <v>#NUM!</v>
      </c>
      <c r="AK24" s="6">
        <f t="shared" si="14"/>
        <v>5.9107512258910887E-2</v>
      </c>
      <c r="AL24" s="6">
        <f t="shared" si="15"/>
        <v>1.7022630422532843</v>
      </c>
      <c r="AM24" s="15">
        <f t="shared" si="16"/>
        <v>25.65185546875</v>
      </c>
      <c r="AN24" s="15">
        <f t="shared" si="17"/>
        <v>22.826904296875</v>
      </c>
      <c r="AO24" s="15">
        <f t="shared" si="25"/>
        <v>24.211919099864602</v>
      </c>
      <c r="AP24" s="16">
        <f t="shared" si="18"/>
        <v>4.1512207031250005E-5</v>
      </c>
      <c r="AQ24" s="16">
        <f t="shared" si="19"/>
        <v>2.7064331054687502E-5</v>
      </c>
    </row>
    <row r="25" spans="1:43" ht="12.75" customHeight="1" x14ac:dyDescent="0.2">
      <c r="A25" s="1"/>
      <c r="B25" s="2" t="s">
        <v>61</v>
      </c>
      <c r="C25" s="3">
        <v>50.816650390625</v>
      </c>
      <c r="D25" s="3">
        <v>48.608642578125</v>
      </c>
      <c r="E25" s="3">
        <v>46.04345703125</v>
      </c>
      <c r="F25" s="3">
        <v>20.359130859375</v>
      </c>
      <c r="G25" s="3">
        <v>24.190673828125</v>
      </c>
      <c r="H25" s="3">
        <v>27.98974609375</v>
      </c>
      <c r="I25" s="3">
        <v>132.967529296875</v>
      </c>
      <c r="J25" s="3">
        <v>132.967529296875</v>
      </c>
      <c r="K25" s="3">
        <v>132.967529296875</v>
      </c>
      <c r="L25" s="3">
        <v>132.967529296875</v>
      </c>
      <c r="M25" s="2">
        <v>30</v>
      </c>
      <c r="N25" s="3">
        <v>2.490234375</v>
      </c>
      <c r="O25" s="2">
        <v>50</v>
      </c>
      <c r="P25" s="4">
        <v>1.57470703125</v>
      </c>
      <c r="Q25" s="2">
        <v>1</v>
      </c>
      <c r="R25" s="5" t="str">
        <f t="shared" si="0"/>
        <v>Countercurrent</v>
      </c>
      <c r="S25" s="6">
        <f t="shared" si="1"/>
        <v>4.1799873980881532</v>
      </c>
      <c r="T25" s="6">
        <f t="shared" si="2"/>
        <v>4.1795977373780371</v>
      </c>
      <c r="U25" s="7">
        <f t="shared" si="3"/>
        <v>48.489583333333336</v>
      </c>
      <c r="V25" s="7">
        <f t="shared" si="4"/>
        <v>988.70092698928249</v>
      </c>
      <c r="W25" s="7">
        <f t="shared" si="5"/>
        <v>24.179850260416668</v>
      </c>
      <c r="X25" s="7">
        <f t="shared" si="6"/>
        <v>997.26194683234439</v>
      </c>
      <c r="Y25" s="7">
        <f t="shared" si="7"/>
        <v>4.773193359375</v>
      </c>
      <c r="Z25" s="7">
        <f t="shared" si="8"/>
        <v>7.630615234375</v>
      </c>
      <c r="AA25" s="8">
        <f t="shared" si="9"/>
        <v>4.1034950583051275E-2</v>
      </c>
      <c r="AB25" s="8">
        <f t="shared" si="10"/>
        <v>2.6173256661249273E-2</v>
      </c>
      <c r="AC25" s="6">
        <f t="shared" si="11"/>
        <v>0.81872474184559596</v>
      </c>
      <c r="AD25" s="6">
        <f t="shared" si="12"/>
        <v>0.83474111412554541</v>
      </c>
      <c r="AE25" s="6">
        <f t="shared" si="20"/>
        <v>-1.6016372279949453E-2</v>
      </c>
      <c r="AF25" s="6">
        <f t="shared" si="21"/>
        <v>101.95625849096058</v>
      </c>
      <c r="AG25" s="6">
        <f t="shared" si="22"/>
        <v>20.910384068278805</v>
      </c>
      <c r="AH25" s="6">
        <f t="shared" si="23"/>
        <v>25.053304904051171</v>
      </c>
      <c r="AI25" s="6">
        <f t="shared" si="24"/>
        <v>22.981844486164988</v>
      </c>
      <c r="AJ25" s="6" t="e">
        <f t="shared" si="13"/>
        <v>#NUM!</v>
      </c>
      <c r="AK25" s="6">
        <f t="shared" si="14"/>
        <v>5.7329842717289504E-2</v>
      </c>
      <c r="AL25" s="6">
        <f t="shared" si="15"/>
        <v>1.6896573413031226</v>
      </c>
      <c r="AM25" s="15">
        <f t="shared" si="16"/>
        <v>25.684326171875</v>
      </c>
      <c r="AN25" s="15">
        <f t="shared" si="17"/>
        <v>22.826904296875</v>
      </c>
      <c r="AO25" s="15">
        <f t="shared" si="25"/>
        <v>24.227537792194212</v>
      </c>
      <c r="AP25" s="16">
        <f t="shared" si="18"/>
        <v>4.1512207031250005E-5</v>
      </c>
      <c r="AQ25" s="16">
        <f t="shared" si="19"/>
        <v>2.6250366210937501E-5</v>
      </c>
    </row>
    <row r="26" spans="1:43" ht="12.75" customHeight="1" x14ac:dyDescent="0.2">
      <c r="A26" s="1"/>
      <c r="B26" s="2" t="s">
        <v>62</v>
      </c>
      <c r="C26" s="3">
        <v>50.881591796875</v>
      </c>
      <c r="D26" s="3">
        <v>48.64111328125</v>
      </c>
      <c r="E26" s="3">
        <v>46.04345703125</v>
      </c>
      <c r="F26" s="3">
        <v>20.32666015625</v>
      </c>
      <c r="G26" s="3">
        <v>24.190673828125</v>
      </c>
      <c r="H26" s="3">
        <v>28.022216796875</v>
      </c>
      <c r="I26" s="3">
        <v>132.967529296875</v>
      </c>
      <c r="J26" s="3">
        <v>132.967529296875</v>
      </c>
      <c r="K26" s="3">
        <v>132.967529296875</v>
      </c>
      <c r="L26" s="3">
        <v>132.967529296875</v>
      </c>
      <c r="M26" s="2">
        <v>30</v>
      </c>
      <c r="N26" s="3">
        <v>2.490234375</v>
      </c>
      <c r="O26" s="2">
        <v>50</v>
      </c>
      <c r="P26" s="4">
        <v>1.6357421875</v>
      </c>
      <c r="Q26" s="2">
        <v>1</v>
      </c>
      <c r="R26" s="5" t="str">
        <f t="shared" si="0"/>
        <v>Countercurrent</v>
      </c>
      <c r="S26" s="6">
        <f t="shared" si="1"/>
        <v>4.1799962948973644</v>
      </c>
      <c r="T26" s="6">
        <f t="shared" si="2"/>
        <v>4.1795977373780371</v>
      </c>
      <c r="U26" s="7">
        <f t="shared" si="3"/>
        <v>48.522054036458336</v>
      </c>
      <c r="V26" s="7">
        <f t="shared" si="4"/>
        <v>988.68657973657923</v>
      </c>
      <c r="W26" s="7">
        <f t="shared" si="5"/>
        <v>24.179850260416668</v>
      </c>
      <c r="X26" s="7">
        <f t="shared" si="6"/>
        <v>997.26194683234439</v>
      </c>
      <c r="Y26" s="7">
        <f t="shared" si="7"/>
        <v>4.838134765625</v>
      </c>
      <c r="Z26" s="7">
        <f t="shared" si="8"/>
        <v>7.695556640625</v>
      </c>
      <c r="AA26" s="8">
        <f t="shared" si="9"/>
        <v>4.1034355116020139E-2</v>
      </c>
      <c r="AB26" s="8">
        <f t="shared" si="10"/>
        <v>2.7187723973700798E-2</v>
      </c>
      <c r="AC26" s="6">
        <f t="shared" si="11"/>
        <v>0.82985357792714065</v>
      </c>
      <c r="AD26" s="6">
        <f t="shared" si="12"/>
        <v>0.87447495637140271</v>
      </c>
      <c r="AE26" s="6">
        <f t="shared" si="20"/>
        <v>-4.4621378444262061E-2</v>
      </c>
      <c r="AF26" s="6">
        <f t="shared" si="21"/>
        <v>105.37701826335679</v>
      </c>
      <c r="AG26" s="6">
        <f t="shared" si="22"/>
        <v>21.164772727272727</v>
      </c>
      <c r="AH26" s="6">
        <f t="shared" si="23"/>
        <v>25.185972369819343</v>
      </c>
      <c r="AI26" s="6">
        <f t="shared" si="24"/>
        <v>23.175372548546036</v>
      </c>
      <c r="AJ26" s="6">
        <f t="shared" si="13"/>
        <v>1.5335165773520274</v>
      </c>
      <c r="AK26" s="6">
        <f t="shared" si="14"/>
        <v>5.9467338835162371E-2</v>
      </c>
      <c r="AL26" s="6">
        <f t="shared" si="15"/>
        <v>1.7103297628840646</v>
      </c>
      <c r="AM26" s="15">
        <f t="shared" si="16"/>
        <v>25.716796875</v>
      </c>
      <c r="AN26" s="15">
        <f t="shared" si="17"/>
        <v>22.859375</v>
      </c>
      <c r="AO26" s="15">
        <f t="shared" si="25"/>
        <v>24.260046101512899</v>
      </c>
      <c r="AP26" s="16">
        <f t="shared" si="18"/>
        <v>4.1512207031250005E-5</v>
      </c>
      <c r="AQ26" s="16">
        <f t="shared" si="19"/>
        <v>2.7267822265625003E-5</v>
      </c>
    </row>
    <row r="27" spans="1:43" ht="12.75" customHeight="1" x14ac:dyDescent="0.2">
      <c r="A27" s="1"/>
      <c r="B27" s="2" t="s">
        <v>63</v>
      </c>
      <c r="C27" s="3">
        <v>50.881591796875</v>
      </c>
      <c r="D27" s="3">
        <v>48.576171875</v>
      </c>
      <c r="E27" s="3">
        <v>46.075927734375</v>
      </c>
      <c r="F27" s="3">
        <v>20.359130859375</v>
      </c>
      <c r="G27" s="3">
        <v>24.22314453125</v>
      </c>
      <c r="H27" s="3">
        <v>28.022216796875</v>
      </c>
      <c r="I27" s="3">
        <v>132.967529296875</v>
      </c>
      <c r="J27" s="3">
        <v>132.967529296875</v>
      </c>
      <c r="K27" s="3">
        <v>132.967529296875</v>
      </c>
      <c r="L27" s="3">
        <v>132.967529296875</v>
      </c>
      <c r="M27" s="2">
        <v>30</v>
      </c>
      <c r="N27" s="3">
        <v>2.5390625</v>
      </c>
      <c r="O27" s="2">
        <v>50</v>
      </c>
      <c r="P27" s="4">
        <v>1.59912109375</v>
      </c>
      <c r="Q27" s="2">
        <v>1</v>
      </c>
      <c r="R27" s="5" t="str">
        <f t="shared" si="0"/>
        <v>Countercurrent</v>
      </c>
      <c r="S27" s="6">
        <f t="shared" si="1"/>
        <v>4.1799933273888437</v>
      </c>
      <c r="T27" s="6">
        <f t="shared" si="2"/>
        <v>4.1795899877036726</v>
      </c>
      <c r="U27" s="7">
        <f t="shared" si="3"/>
        <v>48.51123046875</v>
      </c>
      <c r="V27" s="7">
        <f t="shared" si="4"/>
        <v>988.69136291515235</v>
      </c>
      <c r="W27" s="7">
        <f t="shared" si="5"/>
        <v>24.201497395833332</v>
      </c>
      <c r="X27" s="7">
        <f t="shared" si="6"/>
        <v>997.25656155360298</v>
      </c>
      <c r="Y27" s="7">
        <f t="shared" si="7"/>
        <v>4.8056640625</v>
      </c>
      <c r="Z27" s="7">
        <f t="shared" si="8"/>
        <v>7.6630859375</v>
      </c>
      <c r="AA27" s="8">
        <f t="shared" si="9"/>
        <v>4.1839152727529236E-2</v>
      </c>
      <c r="AB27" s="8">
        <f t="shared" si="10"/>
        <v>2.6578900057682694E-2</v>
      </c>
      <c r="AC27" s="6">
        <f t="shared" si="11"/>
        <v>0.8404499933248295</v>
      </c>
      <c r="AD27" s="6">
        <f t="shared" si="12"/>
        <v>0.85128382238637823</v>
      </c>
      <c r="AE27" s="6">
        <f t="shared" si="20"/>
        <v>-1.0833829061548728E-2</v>
      </c>
      <c r="AF27" s="6">
        <f t="shared" si="21"/>
        <v>101.28905100215302</v>
      </c>
      <c r="AG27" s="6">
        <f t="shared" si="22"/>
        <v>21.022727272727273</v>
      </c>
      <c r="AH27" s="6">
        <f t="shared" si="23"/>
        <v>25.106382978723403</v>
      </c>
      <c r="AI27" s="6">
        <f t="shared" si="24"/>
        <v>23.064555125725338</v>
      </c>
      <c r="AJ27" s="6">
        <f t="shared" si="13"/>
        <v>2.118000684492507</v>
      </c>
      <c r="AK27" s="6">
        <f t="shared" si="14"/>
        <v>5.8135666564992902E-2</v>
      </c>
      <c r="AL27" s="6">
        <f t="shared" si="15"/>
        <v>1.7321689946673628</v>
      </c>
      <c r="AM27" s="15">
        <f t="shared" si="16"/>
        <v>25.716796875</v>
      </c>
      <c r="AN27" s="15">
        <f t="shared" si="17"/>
        <v>22.859375</v>
      </c>
      <c r="AO27" s="15">
        <f t="shared" si="25"/>
        <v>24.260046101512899</v>
      </c>
      <c r="AP27" s="16">
        <f t="shared" si="18"/>
        <v>4.2326171875000005E-5</v>
      </c>
      <c r="AQ27" s="16">
        <f t="shared" si="19"/>
        <v>2.6657348632812502E-5</v>
      </c>
    </row>
    <row r="28" spans="1:43" ht="12.75" customHeight="1" x14ac:dyDescent="0.2">
      <c r="A28" s="1"/>
      <c r="B28" s="2" t="s">
        <v>64</v>
      </c>
      <c r="C28" s="3">
        <v>51.011474609375</v>
      </c>
      <c r="D28" s="3">
        <v>48.8359375</v>
      </c>
      <c r="E28" s="3">
        <v>46.23828125</v>
      </c>
      <c r="F28" s="3">
        <v>20.32666015625</v>
      </c>
      <c r="G28" s="3">
        <v>24.22314453125</v>
      </c>
      <c r="H28" s="3">
        <v>28.0546875</v>
      </c>
      <c r="I28" s="3">
        <v>132.967529296875</v>
      </c>
      <c r="J28" s="3">
        <v>132.967529296875</v>
      </c>
      <c r="K28" s="3">
        <v>132.967529296875</v>
      </c>
      <c r="L28" s="3">
        <v>132.967529296875</v>
      </c>
      <c r="M28" s="2">
        <v>30</v>
      </c>
      <c r="N28" s="3">
        <v>2.55126953125</v>
      </c>
      <c r="O28" s="2">
        <v>50</v>
      </c>
      <c r="P28" s="4">
        <v>1.6357421875</v>
      </c>
      <c r="Q28" s="2">
        <v>1</v>
      </c>
      <c r="R28" s="5" t="str">
        <f t="shared" si="0"/>
        <v>Countercurrent</v>
      </c>
      <c r="S28" s="6">
        <f t="shared" si="1"/>
        <v>4.1800440338352658</v>
      </c>
      <c r="T28" s="6">
        <f t="shared" si="2"/>
        <v>4.1795899877036726</v>
      </c>
      <c r="U28" s="7">
        <f t="shared" si="3"/>
        <v>48.695231119791664</v>
      </c>
      <c r="V28" s="7">
        <f t="shared" si="4"/>
        <v>988.60994546325128</v>
      </c>
      <c r="W28" s="7">
        <f t="shared" si="5"/>
        <v>24.201497395833332</v>
      </c>
      <c r="X28" s="7">
        <f t="shared" si="6"/>
        <v>997.25656155360298</v>
      </c>
      <c r="Y28" s="7">
        <f t="shared" si="7"/>
        <v>4.773193359375</v>
      </c>
      <c r="Z28" s="7">
        <f t="shared" si="8"/>
        <v>7.72802734375</v>
      </c>
      <c r="AA28" s="8">
        <f t="shared" si="9"/>
        <v>4.2036840535851952E-2</v>
      </c>
      <c r="AB28" s="8">
        <f t="shared" si="10"/>
        <v>2.7187577158240314E-2</v>
      </c>
      <c r="AC28" s="6">
        <f t="shared" si="11"/>
        <v>0.83872570202404872</v>
      </c>
      <c r="AD28" s="6">
        <f t="shared" si="12"/>
        <v>0.87815835371802231</v>
      </c>
      <c r="AE28" s="6">
        <f t="shared" si="20"/>
        <v>-3.9432651693973586E-2</v>
      </c>
      <c r="AF28" s="6">
        <f t="shared" si="21"/>
        <v>104.70149556628741</v>
      </c>
      <c r="AG28" s="6">
        <f t="shared" si="22"/>
        <v>20.792079207920793</v>
      </c>
      <c r="AH28" s="6">
        <f t="shared" si="23"/>
        <v>25.185185185185183</v>
      </c>
      <c r="AI28" s="6">
        <f t="shared" si="24"/>
        <v>22.988632196552988</v>
      </c>
      <c r="AJ28" s="6">
        <f t="shared" si="13"/>
        <v>2.6862597414269893</v>
      </c>
      <c r="AK28" s="6">
        <f t="shared" si="14"/>
        <v>5.9214682413327689E-2</v>
      </c>
      <c r="AL28" s="6">
        <f t="shared" si="15"/>
        <v>1.7183905031315558</v>
      </c>
      <c r="AM28" s="15">
        <f t="shared" si="16"/>
        <v>25.91162109375</v>
      </c>
      <c r="AN28" s="15">
        <f t="shared" si="17"/>
        <v>22.956787109375</v>
      </c>
      <c r="AO28" s="15">
        <f t="shared" si="25"/>
        <v>24.40439761787481</v>
      </c>
      <c r="AP28" s="16">
        <f t="shared" si="18"/>
        <v>4.2529663085937502E-5</v>
      </c>
      <c r="AQ28" s="16">
        <f t="shared" si="19"/>
        <v>2.7267822265625003E-5</v>
      </c>
    </row>
    <row r="29" spans="1:43" ht="12.75" customHeight="1" x14ac:dyDescent="0.2">
      <c r="A29" s="1"/>
      <c r="B29" s="2" t="s">
        <v>65</v>
      </c>
      <c r="C29" s="3">
        <v>50.71923828125</v>
      </c>
      <c r="D29" s="3">
        <v>48.51123046875</v>
      </c>
      <c r="E29" s="3">
        <v>46.04345703125</v>
      </c>
      <c r="F29" s="3">
        <v>20.359130859375</v>
      </c>
      <c r="G29" s="3">
        <v>24.22314453125</v>
      </c>
      <c r="H29" s="3">
        <v>28.022216796875</v>
      </c>
      <c r="I29" s="3">
        <v>132.967529296875</v>
      </c>
      <c r="J29" s="3">
        <v>132.967529296875</v>
      </c>
      <c r="K29" s="3">
        <v>132.967529296875</v>
      </c>
      <c r="L29" s="3">
        <v>132.967529296875</v>
      </c>
      <c r="M29" s="2">
        <v>30</v>
      </c>
      <c r="N29" s="3">
        <v>2.490234375</v>
      </c>
      <c r="O29" s="2">
        <v>50</v>
      </c>
      <c r="P29" s="4">
        <v>1.62353515625</v>
      </c>
      <c r="Q29" s="2">
        <v>1</v>
      </c>
      <c r="R29" s="5" t="str">
        <f t="shared" si="0"/>
        <v>Countercurrent</v>
      </c>
      <c r="S29" s="6">
        <f t="shared" si="1"/>
        <v>4.1799696559454071</v>
      </c>
      <c r="T29" s="6">
        <f t="shared" si="2"/>
        <v>4.1795899877036726</v>
      </c>
      <c r="U29" s="7">
        <f t="shared" si="3"/>
        <v>48.424641927083336</v>
      </c>
      <c r="V29" s="7">
        <f t="shared" si="4"/>
        <v>988.72960094077257</v>
      </c>
      <c r="W29" s="7">
        <f t="shared" si="5"/>
        <v>24.201497395833332</v>
      </c>
      <c r="X29" s="7">
        <f t="shared" si="6"/>
        <v>997.25656155360298</v>
      </c>
      <c r="Y29" s="7">
        <f t="shared" si="7"/>
        <v>4.67578125</v>
      </c>
      <c r="Z29" s="7">
        <f t="shared" si="8"/>
        <v>7.6630859375</v>
      </c>
      <c r="AA29" s="8">
        <f t="shared" si="9"/>
        <v>4.1036140664045734E-2</v>
      </c>
      <c r="AB29" s="8">
        <f t="shared" si="10"/>
        <v>2.6984684791387777E-2</v>
      </c>
      <c r="AC29" s="6">
        <f t="shared" si="11"/>
        <v>0.8020359291369682</v>
      </c>
      <c r="AD29" s="6">
        <f t="shared" si="12"/>
        <v>0.86428052196479632</v>
      </c>
      <c r="AE29" s="6">
        <f t="shared" si="20"/>
        <v>-6.2244592827828127E-2</v>
      </c>
      <c r="AF29" s="6">
        <f t="shared" si="21"/>
        <v>107.76082349512777</v>
      </c>
      <c r="AG29" s="6">
        <f t="shared" si="22"/>
        <v>20.600858369098713</v>
      </c>
      <c r="AH29" s="6">
        <f t="shared" si="23"/>
        <v>25.240641711229944</v>
      </c>
      <c r="AI29" s="6">
        <f t="shared" si="24"/>
        <v>22.920750040164329</v>
      </c>
      <c r="AJ29" s="6">
        <f t="shared" si="13"/>
        <v>3.0760278915706585</v>
      </c>
      <c r="AK29" s="6">
        <f t="shared" si="14"/>
        <v>5.9445431661516626E-2</v>
      </c>
      <c r="AL29" s="6">
        <f t="shared" si="15"/>
        <v>1.6598493925177253</v>
      </c>
      <c r="AM29" s="15">
        <f t="shared" si="16"/>
        <v>25.684326171875</v>
      </c>
      <c r="AN29" s="15">
        <f t="shared" si="17"/>
        <v>22.697021484375</v>
      </c>
      <c r="AO29" s="15">
        <f t="shared" si="25"/>
        <v>24.159900673892114</v>
      </c>
      <c r="AP29" s="16">
        <f t="shared" si="18"/>
        <v>4.1512207031250005E-5</v>
      </c>
      <c r="AQ29" s="16">
        <f t="shared" si="19"/>
        <v>2.7064331054687502E-5</v>
      </c>
    </row>
    <row r="30" spans="1:43" ht="12.75" customHeight="1" x14ac:dyDescent="0.2">
      <c r="A30" s="1"/>
      <c r="B30" s="2" t="s">
        <v>66</v>
      </c>
      <c r="C30" s="3">
        <v>50.816650390625</v>
      </c>
      <c r="D30" s="3">
        <v>48.576171875</v>
      </c>
      <c r="E30" s="3">
        <v>45.946044921875</v>
      </c>
      <c r="F30" s="3">
        <v>20.359130859375</v>
      </c>
      <c r="G30" s="3">
        <v>24.190673828125</v>
      </c>
      <c r="H30" s="3">
        <v>27.957275390625</v>
      </c>
      <c r="I30" s="3">
        <v>132.967529296875</v>
      </c>
      <c r="J30" s="3">
        <v>132.967529296875</v>
      </c>
      <c r="K30" s="3">
        <v>132.967529296875</v>
      </c>
      <c r="L30" s="3">
        <v>132.967529296875</v>
      </c>
      <c r="M30" s="2">
        <v>30</v>
      </c>
      <c r="N30" s="3">
        <v>2.490234375</v>
      </c>
      <c r="O30" s="2">
        <v>50</v>
      </c>
      <c r="P30" s="4">
        <v>1.5625</v>
      </c>
      <c r="Q30" s="2">
        <v>1</v>
      </c>
      <c r="R30" s="5" t="str">
        <f t="shared" si="0"/>
        <v>Countercurrent</v>
      </c>
      <c r="S30" s="6">
        <f t="shared" si="1"/>
        <v>4.1799755623632642</v>
      </c>
      <c r="T30" s="6">
        <f t="shared" si="2"/>
        <v>4.1796016206824937</v>
      </c>
      <c r="U30" s="7">
        <f t="shared" si="3"/>
        <v>48.4462890625</v>
      </c>
      <c r="V30" s="7">
        <f t="shared" si="4"/>
        <v>988.72004600284583</v>
      </c>
      <c r="W30" s="7">
        <f t="shared" si="5"/>
        <v>24.169026692708332</v>
      </c>
      <c r="X30" s="7">
        <f t="shared" si="6"/>
        <v>997.26463772664749</v>
      </c>
      <c r="Y30" s="7">
        <f t="shared" si="7"/>
        <v>4.87060546875</v>
      </c>
      <c r="Z30" s="7">
        <f t="shared" si="8"/>
        <v>7.59814453125</v>
      </c>
      <c r="AA30" s="8">
        <f t="shared" si="9"/>
        <v>4.1035744096797798E-2</v>
      </c>
      <c r="AB30" s="8">
        <f t="shared" si="10"/>
        <v>2.5970433274131444E-2</v>
      </c>
      <c r="AC30" s="6">
        <f t="shared" si="11"/>
        <v>0.83544719965447933</v>
      </c>
      <c r="AD30" s="6">
        <f t="shared" si="12"/>
        <v>0.82474869018658892</v>
      </c>
      <c r="AE30" s="6">
        <f t="shared" si="20"/>
        <v>1.0698509467890416E-2</v>
      </c>
      <c r="AF30" s="6">
        <f t="shared" si="21"/>
        <v>98.719427215470347</v>
      </c>
      <c r="AG30" s="6">
        <f t="shared" si="22"/>
        <v>21.306818181818183</v>
      </c>
      <c r="AH30" s="6">
        <f t="shared" si="23"/>
        <v>24.946695095948826</v>
      </c>
      <c r="AI30" s="6">
        <f t="shared" si="24"/>
        <v>23.126756638883506</v>
      </c>
      <c r="AJ30" s="6">
        <f t="shared" si="13"/>
        <v>3.6107861170985078</v>
      </c>
      <c r="AK30" s="6">
        <f t="shared" si="14"/>
        <v>5.6804775445810404E-2</v>
      </c>
      <c r="AL30" s="6">
        <f t="shared" si="15"/>
        <v>1.726306822880328</v>
      </c>
      <c r="AM30" s="15">
        <f t="shared" si="16"/>
        <v>25.5869140625</v>
      </c>
      <c r="AN30" s="15">
        <f t="shared" si="17"/>
        <v>22.859375</v>
      </c>
      <c r="AO30" s="15">
        <f t="shared" si="25"/>
        <v>24.197529332026356</v>
      </c>
      <c r="AP30" s="16">
        <f t="shared" si="18"/>
        <v>4.1512207031250005E-5</v>
      </c>
      <c r="AQ30" s="16">
        <f t="shared" si="19"/>
        <v>2.6046875000000001E-5</v>
      </c>
    </row>
    <row r="31" spans="1:43" ht="12.75" customHeight="1" x14ac:dyDescent="0.2">
      <c r="A31" s="1"/>
      <c r="B31" s="22" t="s">
        <v>79</v>
      </c>
      <c r="C31" s="23">
        <f>AVERAGE(C2:C30)</f>
        <v>50.924139614762929</v>
      </c>
      <c r="D31" s="23">
        <f t="shared" ref="D31:AQ31" si="26">AVERAGE(D2:D30)</f>
        <v>48.671344625538794</v>
      </c>
      <c r="E31" s="23">
        <f t="shared" si="26"/>
        <v>46.122954269935342</v>
      </c>
      <c r="F31" s="23">
        <f t="shared" si="26"/>
        <v>20.312104323814655</v>
      </c>
      <c r="G31" s="23">
        <f t="shared" si="26"/>
        <v>24.181716392780171</v>
      </c>
      <c r="H31" s="23">
        <f t="shared" si="26"/>
        <v>27.995344490840516</v>
      </c>
      <c r="I31" s="23">
        <f t="shared" si="26"/>
        <v>132.967529296875</v>
      </c>
      <c r="J31" s="23">
        <f t="shared" si="26"/>
        <v>132.967529296875</v>
      </c>
      <c r="K31" s="23">
        <f t="shared" si="26"/>
        <v>132.967529296875</v>
      </c>
      <c r="L31" s="23">
        <f t="shared" si="26"/>
        <v>132.967529296875</v>
      </c>
      <c r="M31" s="28">
        <f t="shared" si="26"/>
        <v>29.931034482758619</v>
      </c>
      <c r="N31" s="23">
        <f t="shared" si="26"/>
        <v>2.5058088631465516</v>
      </c>
      <c r="O31" s="28">
        <f t="shared" si="26"/>
        <v>50</v>
      </c>
      <c r="P31" s="29">
        <f t="shared" si="26"/>
        <v>1.6041722790948276</v>
      </c>
      <c r="Q31" s="23">
        <f t="shared" si="26"/>
        <v>1</v>
      </c>
      <c r="R31" s="5" t="str">
        <f t="shared" si="0"/>
        <v>Countercurrent</v>
      </c>
      <c r="S31" s="26">
        <f t="shared" si="26"/>
        <v>4.1800103134518123</v>
      </c>
      <c r="T31" s="26">
        <f t="shared" si="26"/>
        <v>4.179603804135561</v>
      </c>
      <c r="U31" s="23">
        <f t="shared" si="26"/>
        <v>48.57281283674569</v>
      </c>
      <c r="V31" s="23">
        <f t="shared" si="26"/>
        <v>988.66410753298555</v>
      </c>
      <c r="W31" s="23">
        <f t="shared" si="26"/>
        <v>24.163055069145113</v>
      </c>
      <c r="X31" s="23">
        <f t="shared" si="26"/>
        <v>997.26611392982113</v>
      </c>
      <c r="Y31" s="23">
        <f t="shared" si="26"/>
        <v>4.8011853448275863</v>
      </c>
      <c r="Z31" s="23">
        <f t="shared" si="26"/>
        <v>7.6832401670258621</v>
      </c>
      <c r="AA31" s="26">
        <f t="shared" si="26"/>
        <v>4.1290035915731313E-2</v>
      </c>
      <c r="AB31" s="26">
        <f t="shared" si="26"/>
        <v>2.666311086222329E-2</v>
      </c>
      <c r="AC31" s="26">
        <f t="shared" si="26"/>
        <v>0.82858215781174382</v>
      </c>
      <c r="AD31" s="26">
        <f t="shared" si="26"/>
        <v>0.85625404900217184</v>
      </c>
      <c r="AE31" s="26">
        <f t="shared" si="26"/>
        <v>-2.7671891190428042E-2</v>
      </c>
      <c r="AF31" s="26">
        <f t="shared" si="26"/>
        <v>103.3809147988664</v>
      </c>
      <c r="AG31" s="6">
        <f t="shared" si="22"/>
        <v>20.939544877429441</v>
      </c>
      <c r="AH31" s="6">
        <f t="shared" si="23"/>
        <v>25.098756400877832</v>
      </c>
      <c r="AI31" s="26">
        <f t="shared" si="26"/>
        <v>23.018936044592316</v>
      </c>
      <c r="AJ31" s="26" t="e">
        <f t="shared" si="26"/>
        <v>#NUM!</v>
      </c>
      <c r="AK31" s="26">
        <f t="shared" si="26"/>
        <v>5.8142261612913609E-2</v>
      </c>
      <c r="AL31" s="26">
        <f t="shared" si="26"/>
        <v>1.701949015474562</v>
      </c>
      <c r="AM31" s="27">
        <f t="shared" si="26"/>
        <v>25.81084994612069</v>
      </c>
      <c r="AN31" s="27">
        <f t="shared" si="26"/>
        <v>22.928795123922413</v>
      </c>
      <c r="AO31" s="27">
        <f t="shared" si="26"/>
        <v>24.341366034775216</v>
      </c>
      <c r="AP31" s="25">
        <f t="shared" si="26"/>
        <v>4.1771833748653021E-5</v>
      </c>
      <c r="AQ31" s="25">
        <f t="shared" si="26"/>
        <v>2.6741551892510774E-5</v>
      </c>
    </row>
    <row r="32" spans="1:43" ht="12.75" customHeight="1" x14ac:dyDescent="0.2">
      <c r="A32" s="1"/>
      <c r="B32" s="2"/>
      <c r="N32" s="3"/>
      <c r="P32" s="4"/>
      <c r="Q32" s="2"/>
      <c r="R32" s="5"/>
      <c r="S32" s="6" t="str">
        <f t="shared" si="1"/>
        <v/>
      </c>
      <c r="T32" s="6" t="str">
        <f t="shared" si="2"/>
        <v/>
      </c>
      <c r="U32" s="7" t="str">
        <f t="shared" si="3"/>
        <v/>
      </c>
      <c r="V32" s="7" t="str">
        <f t="shared" si="4"/>
        <v/>
      </c>
      <c r="W32" s="7" t="str">
        <f t="shared" si="5"/>
        <v/>
      </c>
      <c r="X32" s="7" t="str">
        <f t="shared" si="6"/>
        <v/>
      </c>
      <c r="Y32" s="7" t="str">
        <f t="shared" si="7"/>
        <v/>
      </c>
      <c r="Z32" s="7" t="str">
        <f t="shared" si="8"/>
        <v/>
      </c>
      <c r="AA32" s="8" t="str">
        <f t="shared" si="9"/>
        <v/>
      </c>
      <c r="AB32" s="8" t="str">
        <f t="shared" si="10"/>
        <v/>
      </c>
      <c r="AC32" s="9" t="str">
        <f t="shared" ref="AC32:AC37" si="27">IF(SUM($A$1:$A$1000)=0,IF(ROW($A32)=6,"Hidden",""),IF(ISNUMBER(AA32),AA32*S32*ABS(Y32)*1000,""))</f>
        <v/>
      </c>
      <c r="AD32" s="9" t="str">
        <f t="shared" ref="AD32:AD37" si="28">IF(SUM($A$1:$A$1000)=0,IF(ROW($A32)=6,"Hidden",""),IF(ISNUMBER(AB32),AB32*T32*Z32*1000,""))</f>
        <v/>
      </c>
      <c r="AE32" s="9" t="str">
        <f t="shared" ref="AE32:AE37" si="29">IF(SUM($A$1:$A$1000)=0,IF(ROW($A32)=6,"Hidden",""),IF(ISNUMBER(AC32),AC32-AD32,""))</f>
        <v/>
      </c>
      <c r="AF32" s="9" t="str">
        <f t="shared" ref="AF32:AF37" si="30">IF(SUM($A$1:$A$1000)=0,IF(ROW($A32)=6,"Hidden",""),IF(ISNUMBER(AC32),IF(AC32=0,0,AD32*100/AC32),""))</f>
        <v/>
      </c>
      <c r="AG32" s="9" t="str">
        <f t="shared" ref="AG32:AG37" si="31">IF(SUM($A$1:$A$1000)=0,IF(ROW($A32)=6,"Hidden",""),IF(ISNUMBER(C32),IF(R32="cocurrent",IF(D32=E32,0,100*(E32-C32)/(E32-F32)),IF(C32=F32,0,100*(C32-E32)/(C32-F32))),""))</f>
        <v/>
      </c>
      <c r="AH32" s="9" t="str">
        <f t="shared" ref="AH32:AH37" si="32">IF(SUM($A$1:$A$1000)=0,IF(ROW($A32)=6,"Hidden",""),IF(ISNUMBER(C32),IF(R32="cocurrent",IF(C32=H32,0,100*(H32-F32)/(E32-F32)),IF(C32=F32,0,100*(H32-F32)/(C32-F32))),""))</f>
        <v/>
      </c>
      <c r="AI32" s="9" t="str">
        <f t="shared" ref="AI32:AI37" si="33">IF(SUM($A$1:$A$1000)=0,IF(ROW($A32)=6,"Hidden",""),IF(ISNUMBER(AG32),(AG32+AH32)/2,""))</f>
        <v/>
      </c>
      <c r="AJ32" s="10">
        <f t="shared" ref="AJ32:AJ37" si="34">IF(E32=F32,0,(C32-H32)/(E32-F32))</f>
        <v>0</v>
      </c>
      <c r="AK32" s="11" t="str">
        <f t="shared" ref="AK32:AK37" si="35">IF(ISNUMBER(AH32),IF(OR(AJ32&lt;=0,AJ32=1),0,((E32-F32)-(C32-H32))/LN((E32-F32)/(C32-H32))),"")</f>
        <v/>
      </c>
      <c r="AL32" s="12" t="str">
        <f t="shared" ref="AL32:AL37" si="36">IF(ISNUMBER(AK32),IF(AK32=0,0,(AA32*S32*Y32*1000)/(PI()*0.66*AK32*((0.0083+0.0095)/2))),"")</f>
        <v/>
      </c>
    </row>
    <row r="33" spans="1:38" ht="12.75" customHeight="1" x14ac:dyDescent="0.2">
      <c r="A33" s="1"/>
      <c r="B33" s="2"/>
      <c r="N33" s="3"/>
      <c r="P33" s="4"/>
      <c r="Q33" s="2"/>
      <c r="R33" s="5"/>
      <c r="S33" s="6" t="str">
        <f t="shared" si="1"/>
        <v/>
      </c>
      <c r="T33" s="6" t="str">
        <f t="shared" si="2"/>
        <v/>
      </c>
      <c r="U33" s="7" t="str">
        <f t="shared" si="3"/>
        <v/>
      </c>
      <c r="V33" s="7" t="str">
        <f t="shared" si="4"/>
        <v/>
      </c>
      <c r="W33" s="7" t="str">
        <f t="shared" si="5"/>
        <v/>
      </c>
      <c r="X33" s="7" t="str">
        <f t="shared" si="6"/>
        <v/>
      </c>
      <c r="Y33" s="7" t="str">
        <f t="shared" si="7"/>
        <v/>
      </c>
      <c r="Z33" s="7" t="str">
        <f t="shared" si="8"/>
        <v/>
      </c>
      <c r="AA33" s="8" t="str">
        <f t="shared" si="9"/>
        <v/>
      </c>
      <c r="AB33" s="8" t="str">
        <f t="shared" si="10"/>
        <v/>
      </c>
      <c r="AC33" s="9" t="str">
        <f t="shared" si="27"/>
        <v/>
      </c>
      <c r="AD33" s="9" t="str">
        <f t="shared" si="28"/>
        <v/>
      </c>
      <c r="AE33" s="9" t="str">
        <f t="shared" si="29"/>
        <v/>
      </c>
      <c r="AF33" s="9" t="str">
        <f t="shared" si="30"/>
        <v/>
      </c>
      <c r="AG33" s="9" t="str">
        <f t="shared" si="31"/>
        <v/>
      </c>
      <c r="AH33" s="9" t="str">
        <f t="shared" si="32"/>
        <v/>
      </c>
      <c r="AI33" s="9" t="str">
        <f t="shared" si="33"/>
        <v/>
      </c>
      <c r="AJ33" s="10">
        <f t="shared" si="34"/>
        <v>0</v>
      </c>
      <c r="AK33" s="11" t="str">
        <f t="shared" si="35"/>
        <v/>
      </c>
      <c r="AL33" s="12" t="str">
        <f t="shared" si="36"/>
        <v/>
      </c>
    </row>
    <row r="34" spans="1:38" ht="12.75" customHeight="1" x14ac:dyDescent="0.2">
      <c r="A34" s="1"/>
      <c r="B34" s="2"/>
      <c r="N34" s="3"/>
      <c r="P34" s="4"/>
      <c r="Q34" s="2"/>
      <c r="R34" s="5"/>
      <c r="S34" s="6" t="str">
        <f t="shared" si="1"/>
        <v/>
      </c>
      <c r="T34" s="6" t="str">
        <f t="shared" si="2"/>
        <v/>
      </c>
      <c r="U34" s="7" t="str">
        <f t="shared" si="3"/>
        <v/>
      </c>
      <c r="V34" s="7" t="str">
        <f t="shared" si="4"/>
        <v/>
      </c>
      <c r="W34" s="7" t="str">
        <f t="shared" si="5"/>
        <v/>
      </c>
      <c r="X34" s="7" t="str">
        <f t="shared" si="6"/>
        <v/>
      </c>
      <c r="Y34" s="7" t="str">
        <f t="shared" si="7"/>
        <v/>
      </c>
      <c r="Z34" s="7" t="str">
        <f t="shared" si="8"/>
        <v/>
      </c>
      <c r="AA34" s="8" t="str">
        <f t="shared" si="9"/>
        <v/>
      </c>
      <c r="AB34" s="8" t="str">
        <f t="shared" si="10"/>
        <v/>
      </c>
      <c r="AC34" s="9" t="str">
        <f t="shared" si="27"/>
        <v/>
      </c>
      <c r="AD34" s="9" t="str">
        <f t="shared" si="28"/>
        <v/>
      </c>
      <c r="AE34" s="9" t="str">
        <f t="shared" si="29"/>
        <v/>
      </c>
      <c r="AF34" s="9" t="str">
        <f t="shared" si="30"/>
        <v/>
      </c>
      <c r="AG34" s="9" t="str">
        <f t="shared" si="31"/>
        <v/>
      </c>
      <c r="AH34" s="9" t="str">
        <f t="shared" si="32"/>
        <v/>
      </c>
      <c r="AI34" s="9" t="str">
        <f t="shared" si="33"/>
        <v/>
      </c>
      <c r="AJ34" s="10">
        <f t="shared" si="34"/>
        <v>0</v>
      </c>
      <c r="AK34" s="11" t="str">
        <f t="shared" si="35"/>
        <v/>
      </c>
      <c r="AL34" s="12" t="str">
        <f t="shared" si="36"/>
        <v/>
      </c>
    </row>
    <row r="35" spans="1:38" ht="12.75" customHeight="1" x14ac:dyDescent="0.2">
      <c r="A35" s="1"/>
      <c r="B35" s="2"/>
      <c r="N35" s="3"/>
      <c r="P35" s="4"/>
      <c r="Q35" s="2"/>
      <c r="R35" s="5"/>
      <c r="S35" s="6" t="str">
        <f t="shared" si="1"/>
        <v/>
      </c>
      <c r="T35" s="6" t="str">
        <f t="shared" si="2"/>
        <v/>
      </c>
      <c r="U35" s="7" t="str">
        <f t="shared" si="3"/>
        <v/>
      </c>
      <c r="V35" s="7" t="str">
        <f t="shared" si="4"/>
        <v/>
      </c>
      <c r="W35" s="7" t="str">
        <f t="shared" si="5"/>
        <v/>
      </c>
      <c r="X35" s="7" t="str">
        <f t="shared" si="6"/>
        <v/>
      </c>
      <c r="Y35" s="7" t="str">
        <f t="shared" si="7"/>
        <v/>
      </c>
      <c r="Z35" s="7" t="str">
        <f t="shared" si="8"/>
        <v/>
      </c>
      <c r="AA35" s="8" t="str">
        <f t="shared" si="9"/>
        <v/>
      </c>
      <c r="AB35" s="8" t="str">
        <f t="shared" si="10"/>
        <v/>
      </c>
      <c r="AC35" s="9" t="str">
        <f t="shared" si="27"/>
        <v/>
      </c>
      <c r="AD35" s="9" t="str">
        <f t="shared" si="28"/>
        <v/>
      </c>
      <c r="AE35" s="9" t="str">
        <f t="shared" si="29"/>
        <v/>
      </c>
      <c r="AF35" s="9" t="str">
        <f t="shared" si="30"/>
        <v/>
      </c>
      <c r="AG35" s="9" t="str">
        <f t="shared" si="31"/>
        <v/>
      </c>
      <c r="AH35" s="9" t="str">
        <f t="shared" si="32"/>
        <v/>
      </c>
      <c r="AI35" s="9" t="str">
        <f t="shared" si="33"/>
        <v/>
      </c>
      <c r="AJ35" s="10">
        <f t="shared" si="34"/>
        <v>0</v>
      </c>
      <c r="AK35" s="11" t="str">
        <f t="shared" si="35"/>
        <v/>
      </c>
      <c r="AL35" s="12" t="str">
        <f t="shared" si="36"/>
        <v/>
      </c>
    </row>
    <row r="36" spans="1:38" ht="12.75" customHeight="1" x14ac:dyDescent="0.2">
      <c r="A36" s="1"/>
      <c r="B36" s="2"/>
      <c r="N36" s="3"/>
      <c r="P36" s="4"/>
      <c r="Q36" s="2"/>
      <c r="R36" s="5"/>
      <c r="S36" s="6" t="str">
        <f t="shared" si="1"/>
        <v/>
      </c>
      <c r="T36" s="6" t="str">
        <f t="shared" si="2"/>
        <v/>
      </c>
      <c r="U36" s="7" t="str">
        <f t="shared" si="3"/>
        <v/>
      </c>
      <c r="V36" s="7" t="str">
        <f t="shared" si="4"/>
        <v/>
      </c>
      <c r="W36" s="7" t="str">
        <f t="shared" si="5"/>
        <v/>
      </c>
      <c r="X36" s="7" t="str">
        <f t="shared" si="6"/>
        <v/>
      </c>
      <c r="Y36" s="7" t="str">
        <f t="shared" si="7"/>
        <v/>
      </c>
      <c r="Z36" s="7" t="str">
        <f t="shared" si="8"/>
        <v/>
      </c>
      <c r="AA36" s="8" t="str">
        <f t="shared" si="9"/>
        <v/>
      </c>
      <c r="AB36" s="8" t="str">
        <f t="shared" si="10"/>
        <v/>
      </c>
      <c r="AC36" s="9" t="str">
        <f t="shared" si="27"/>
        <v/>
      </c>
      <c r="AD36" s="9" t="str">
        <f t="shared" si="28"/>
        <v/>
      </c>
      <c r="AE36" s="9" t="str">
        <f t="shared" si="29"/>
        <v/>
      </c>
      <c r="AF36" s="9" t="str">
        <f t="shared" si="30"/>
        <v/>
      </c>
      <c r="AG36" s="9" t="str">
        <f t="shared" si="31"/>
        <v/>
      </c>
      <c r="AH36" s="9" t="str">
        <f t="shared" si="32"/>
        <v/>
      </c>
      <c r="AI36" s="9" t="str">
        <f t="shared" si="33"/>
        <v/>
      </c>
      <c r="AJ36" s="10">
        <f t="shared" si="34"/>
        <v>0</v>
      </c>
      <c r="AK36" s="11" t="str">
        <f t="shared" si="35"/>
        <v/>
      </c>
      <c r="AL36" s="12" t="str">
        <f t="shared" si="36"/>
        <v/>
      </c>
    </row>
    <row r="37" spans="1:38" ht="12.75" customHeight="1" x14ac:dyDescent="0.2">
      <c r="A37" s="1"/>
      <c r="B37" s="2"/>
      <c r="N37" s="3"/>
      <c r="P37" s="4"/>
      <c r="Q37" s="2"/>
      <c r="R37" s="5"/>
      <c r="S37" s="6" t="str">
        <f t="shared" si="1"/>
        <v/>
      </c>
      <c r="T37" s="6" t="str">
        <f t="shared" si="2"/>
        <v/>
      </c>
      <c r="U37" s="7" t="str">
        <f t="shared" si="3"/>
        <v/>
      </c>
      <c r="V37" s="7" t="str">
        <f t="shared" si="4"/>
        <v/>
      </c>
      <c r="W37" s="7" t="str">
        <f t="shared" si="5"/>
        <v/>
      </c>
      <c r="X37" s="7" t="str">
        <f t="shared" si="6"/>
        <v/>
      </c>
      <c r="Y37" s="7" t="str">
        <f t="shared" si="7"/>
        <v/>
      </c>
      <c r="Z37" s="7" t="str">
        <f t="shared" si="8"/>
        <v/>
      </c>
      <c r="AA37" s="8" t="str">
        <f t="shared" si="9"/>
        <v/>
      </c>
      <c r="AB37" s="8" t="str">
        <f t="shared" si="10"/>
        <v/>
      </c>
      <c r="AC37" s="9" t="str">
        <f t="shared" si="27"/>
        <v/>
      </c>
      <c r="AD37" s="9" t="str">
        <f t="shared" si="28"/>
        <v/>
      </c>
      <c r="AE37" s="9" t="str">
        <f t="shared" si="29"/>
        <v/>
      </c>
      <c r="AF37" s="9" t="str">
        <f t="shared" si="30"/>
        <v/>
      </c>
      <c r="AG37" s="9" t="str">
        <f t="shared" si="31"/>
        <v/>
      </c>
      <c r="AH37" s="9" t="str">
        <f t="shared" si="32"/>
        <v/>
      </c>
      <c r="AI37" s="9" t="str">
        <f t="shared" si="33"/>
        <v/>
      </c>
      <c r="AJ37" s="10">
        <f t="shared" si="34"/>
        <v>0</v>
      </c>
      <c r="AK37" s="11" t="str">
        <f t="shared" si="35"/>
        <v/>
      </c>
      <c r="AL37" s="12" t="str">
        <f t="shared" si="36"/>
        <v/>
      </c>
    </row>
  </sheetData>
  <printOptions gridLines="1"/>
  <pageMargins left="0.75" right="0.75" top="1" bottom="1" header="0.5" footer="0.5"/>
  <pageSetup orientation="landscape" horizontalDpi="0" verticalDpi="0"/>
  <headerFooter alignWithMargins="0">
    <oddHeader>HT31-XC-304 Tubular Heat Exchanger - Run 1 Results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10" sqref="O10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6"/>
  <sheetViews>
    <sheetView workbookViewId="0">
      <selection activeCell="E14" sqref="E14"/>
    </sheetView>
  </sheetViews>
  <sheetFormatPr defaultRowHeight="12.75" x14ac:dyDescent="0.2"/>
  <sheetData>
    <row r="3" spans="2:4" x14ac:dyDescent="0.2">
      <c r="C3" s="20" t="s">
        <v>84</v>
      </c>
      <c r="D3" s="20" t="s">
        <v>85</v>
      </c>
    </row>
    <row r="4" spans="2:4" x14ac:dyDescent="0.2">
      <c r="B4" s="19">
        <v>1</v>
      </c>
      <c r="C4">
        <f>'Run 1 (100%)'!AC33</f>
        <v>0.97594456845744004</v>
      </c>
      <c r="D4">
        <f>'Run 1 (100%)'!AD33</f>
        <v>0.99971008341650258</v>
      </c>
    </row>
    <row r="5" spans="2:4" x14ac:dyDescent="0.2">
      <c r="B5" s="19">
        <v>0.75</v>
      </c>
      <c r="C5">
        <f>'Run 2 (75%)'!AC36</f>
        <v>0.99022464407305344</v>
      </c>
      <c r="D5">
        <f>'Run 2 (75%)'!AD36</f>
        <v>1.0300653255535897</v>
      </c>
    </row>
    <row r="6" spans="2:4" x14ac:dyDescent="0.2">
      <c r="B6" s="19">
        <v>0.5</v>
      </c>
      <c r="C6">
        <f>'Run 3 (50%)'!AC31</f>
        <v>0.82858215781174382</v>
      </c>
      <c r="D6">
        <f>'Run 3 (50%)'!AD31</f>
        <v>0.85625404900217184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0"/>
  <sheetViews>
    <sheetView workbookViewId="0">
      <selection activeCell="O19" sqref="O19"/>
    </sheetView>
  </sheetViews>
  <sheetFormatPr defaultRowHeight="12.75" x14ac:dyDescent="0.2"/>
  <cols>
    <col min="5" max="5" width="10.28515625" bestFit="1" customWidth="1"/>
  </cols>
  <sheetData>
    <row r="3" spans="1:5" x14ac:dyDescent="0.2">
      <c r="B3" s="20" t="s">
        <v>77</v>
      </c>
      <c r="C3" s="20" t="s">
        <v>78</v>
      </c>
    </row>
    <row r="4" spans="1:5" x14ac:dyDescent="0.2">
      <c r="A4" s="19">
        <v>0.5</v>
      </c>
      <c r="B4" s="7">
        <f>AVERAGE('Run 3 (50%)'!Z2:Z30)</f>
        <v>7.6832401670258621</v>
      </c>
      <c r="C4" s="7">
        <f>AVERAGE('Run 3 (50%)'!Y2:Y30)</f>
        <v>4.8011853448275863</v>
      </c>
    </row>
    <row r="5" spans="1:5" x14ac:dyDescent="0.2">
      <c r="A5" s="19">
        <v>0.75</v>
      </c>
      <c r="B5" s="7">
        <f>AVERAGE('Run 2 (75%)'!Z2:Z35)</f>
        <v>6.2697107651654411</v>
      </c>
      <c r="C5" s="7">
        <f>AVERAGE('Run 2 (75%)'!Y2:Y35)</f>
        <v>5.753999597886029</v>
      </c>
    </row>
    <row r="6" spans="1:5" x14ac:dyDescent="0.2">
      <c r="A6" s="19">
        <v>1</v>
      </c>
      <c r="B6" s="18">
        <f>AVERAGE('Run 1 (100%)'!Z2:Z32)</f>
        <v>5.606957220262097</v>
      </c>
      <c r="C6" s="7">
        <f>AVERAGE('Run 1 (100%)'!Y2:Y32)</f>
        <v>5.672946068548387</v>
      </c>
    </row>
    <row r="7" spans="1:5" x14ac:dyDescent="0.2">
      <c r="E7" s="19"/>
    </row>
    <row r="8" spans="1:5" x14ac:dyDescent="0.2">
      <c r="E8" s="19"/>
    </row>
    <row r="9" spans="1:5" x14ac:dyDescent="0.2">
      <c r="E9" s="19"/>
    </row>
    <row r="10" spans="1:5" x14ac:dyDescent="0.2">
      <c r="E10" s="19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C8"/>
  <sheetViews>
    <sheetView tabSelected="1" workbookViewId="0">
      <selection activeCell="N12" sqref="N12"/>
    </sheetView>
  </sheetViews>
  <sheetFormatPr defaultRowHeight="12.75" x14ac:dyDescent="0.2"/>
  <cols>
    <col min="3" max="3" width="12.28515625" customWidth="1"/>
  </cols>
  <sheetData>
    <row r="6" spans="2:3" x14ac:dyDescent="0.2">
      <c r="B6" s="19">
        <v>1</v>
      </c>
      <c r="C6" s="9">
        <f>AVERAGE('Run 1 (100%)'!AF2:AF32)</f>
        <v>102.52056416867272</v>
      </c>
    </row>
    <row r="7" spans="2:3" x14ac:dyDescent="0.2">
      <c r="B7" s="19">
        <v>0.75</v>
      </c>
      <c r="C7" s="9">
        <f>AVERAGE('Run 2 (75%)'!AF2:AF35)</f>
        <v>104.07678995305818</v>
      </c>
    </row>
    <row r="8" spans="2:3" x14ac:dyDescent="0.2">
      <c r="B8" s="19">
        <v>0.5</v>
      </c>
      <c r="C8" s="9">
        <f>AVERAGE('Run 3 (50%)'!AF2:AF30)</f>
        <v>103.3809147988664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1"/>
  <sheetViews>
    <sheetView workbookViewId="0">
      <selection activeCell="B2" sqref="B2:E11"/>
    </sheetView>
  </sheetViews>
  <sheetFormatPr defaultRowHeight="12.75" x14ac:dyDescent="0.2"/>
  <cols>
    <col min="2" max="2" width="24" customWidth="1"/>
    <col min="3" max="3" width="15.85546875" customWidth="1"/>
    <col min="4" max="4" width="14.85546875" customWidth="1"/>
    <col min="5" max="5" width="14" customWidth="1"/>
  </cols>
  <sheetData>
    <row r="2" spans="2:5" x14ac:dyDescent="0.2">
      <c r="B2" t="s">
        <v>83</v>
      </c>
      <c r="C2" s="19" t="s">
        <v>80</v>
      </c>
      <c r="D2" s="19" t="s">
        <v>81</v>
      </c>
      <c r="E2" s="19" t="s">
        <v>82</v>
      </c>
    </row>
    <row r="3" spans="2:5" x14ac:dyDescent="0.2">
      <c r="B3" s="20" t="s">
        <v>86</v>
      </c>
      <c r="C3" s="15">
        <f>'Run 1 (100%)'!AC2</f>
        <v>0.9973440595469093</v>
      </c>
      <c r="D3" s="15">
        <f>'Run 2 (75%)'!AC36</f>
        <v>0.99022464407305344</v>
      </c>
      <c r="E3" s="15">
        <f>'Run 3 (50%)'!AC31</f>
        <v>0.82858215781174382</v>
      </c>
    </row>
    <row r="4" spans="2:5" x14ac:dyDescent="0.2">
      <c r="B4" s="20" t="s">
        <v>87</v>
      </c>
      <c r="C4" s="15">
        <f>'Run 1 (100%)'!AD2</f>
        <v>1.0083487966935938</v>
      </c>
      <c r="D4" s="15">
        <f>'Run 2 (75%)'!AD36</f>
        <v>1.0300653255535897</v>
      </c>
      <c r="E4" s="15">
        <f>'Run 3 (50%)'!AD31</f>
        <v>0.85625404900217184</v>
      </c>
    </row>
    <row r="5" spans="2:5" x14ac:dyDescent="0.2">
      <c r="B5" s="20" t="s">
        <v>88</v>
      </c>
      <c r="C5" s="15">
        <f>'Run 1 (100%)'!AP33*'Run 1 (100%)'!V33</f>
        <v>4.1166464023510339E-2</v>
      </c>
      <c r="D5" s="15">
        <f>'Run 2 (75%)'!AA36</f>
        <v>4.1174096959599164E-2</v>
      </c>
      <c r="E5" s="15">
        <f>'Run 3 (50%)'!AA31</f>
        <v>4.1290035915731313E-2</v>
      </c>
    </row>
    <row r="6" spans="2:5" x14ac:dyDescent="0.2">
      <c r="B6" s="20" t="s">
        <v>89</v>
      </c>
      <c r="C6" s="15">
        <f>'Run 1 (100%)'!AQ33*'Run 1 (100%)'!X33</f>
        <v>4.2665351921168403E-2</v>
      </c>
      <c r="D6" s="15">
        <f>'Run 2 (75%)'!AB36</f>
        <v>3.9311158909621134E-2</v>
      </c>
      <c r="E6" s="15">
        <f>'Run 3 (50%)'!AB31</f>
        <v>2.666311086222329E-2</v>
      </c>
    </row>
    <row r="7" spans="2:5" x14ac:dyDescent="0.2">
      <c r="B7" s="20" t="s">
        <v>90</v>
      </c>
      <c r="C7" s="15">
        <f>'Run 1 (100%)'!AE33</f>
        <v>-2.3765514959062366E-2</v>
      </c>
      <c r="D7" s="15">
        <f>'Run 2 (75%)'!AE36</f>
        <v>-3.9840681480536412E-2</v>
      </c>
      <c r="E7" s="15">
        <f>'Run 3 (50%)'!AE31</f>
        <v>-2.7671891190428042E-2</v>
      </c>
    </row>
    <row r="8" spans="2:5" ht="14.25" x14ac:dyDescent="0.2">
      <c r="B8" s="20" t="s">
        <v>94</v>
      </c>
      <c r="C8" s="15">
        <f>'Run 1 (100%)'!AL33</f>
        <v>2.0500391804978952</v>
      </c>
      <c r="D8" s="15">
        <f>'Run 2 (75%)'!AL36</f>
        <v>1.9734129853880642</v>
      </c>
      <c r="E8" s="15">
        <f>'Run 3 (50%)'!AL31</f>
        <v>1.701949015474562</v>
      </c>
    </row>
    <row r="9" spans="2:5" x14ac:dyDescent="0.2">
      <c r="B9" s="20" t="s">
        <v>91</v>
      </c>
      <c r="C9" s="15">
        <f>'Run 1 (100%)'!AI33</f>
        <v>21.42424655337577</v>
      </c>
      <c r="D9" s="15">
        <f>'Run 2 (75%)'!AI36</f>
        <v>21.665196682601628</v>
      </c>
      <c r="E9" s="15">
        <f>'Run 3 (50%)'!AI31</f>
        <v>23.018936044592316</v>
      </c>
    </row>
    <row r="10" spans="2:5" ht="14.25" x14ac:dyDescent="0.2">
      <c r="B10" s="20" t="s">
        <v>92</v>
      </c>
      <c r="C10" s="16">
        <f>'Run 1 (100%)'!AP33</f>
        <v>4.1610670520413305E-5</v>
      </c>
      <c r="D10" s="16">
        <f>'Run 2 (75%)'!AP36</f>
        <v>4.164986285041361E-5</v>
      </c>
      <c r="E10" s="16">
        <f>'Run 3 (50%)'!AP31</f>
        <v>4.1771833748653021E-5</v>
      </c>
    </row>
    <row r="11" spans="2:5" ht="14.25" x14ac:dyDescent="0.2">
      <c r="B11" s="20" t="s">
        <v>93</v>
      </c>
      <c r="C11" s="16">
        <f>'Run 1 (100%)'!AQ33</f>
        <v>4.2772539692540329E-5</v>
      </c>
      <c r="D11" s="16">
        <f>'Run 2 (75%)'!AQ36</f>
        <v>3.9417444565716907E-5</v>
      </c>
      <c r="E11" s="16">
        <f>'Run 3 (50%)'!AQ31</f>
        <v>2.6741551892510774E-5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Run 1 (100%)</vt:lpstr>
      <vt:lpstr>Run 2 (75%)</vt:lpstr>
      <vt:lpstr>Run 3 (50%)</vt:lpstr>
      <vt:lpstr>#4. Graph</vt:lpstr>
      <vt:lpstr>#4. Bar Graph</vt:lpstr>
      <vt:lpstr>#5a. Bar Graph</vt:lpstr>
      <vt:lpstr>#5b. Bar Graph</vt:lpstr>
      <vt:lpstr>Table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</dc:creator>
  <cp:lastModifiedBy>Levi C. Lentz</cp:lastModifiedBy>
  <cp:lastPrinted>2011-10-29T05:02:19Z</cp:lastPrinted>
  <dcterms:created xsi:type="dcterms:W3CDTF">2011-10-27T05:07:26Z</dcterms:created>
  <dcterms:modified xsi:type="dcterms:W3CDTF">2011-10-31T03:28:40Z</dcterms:modified>
</cp:coreProperties>
</file>