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1970" windowHeight="7440" firstSheet="2" activeTab="6"/>
  </bookViews>
  <sheets>
    <sheet name="Run 1 (100%)" sheetId="3" r:id="rId1"/>
    <sheet name="Run 2 (75%)" sheetId="2" r:id="rId2"/>
    <sheet name="Run 3 (50%)" sheetId="1" r:id="rId3"/>
    <sheet name="#4. Graph" sheetId="4" r:id="rId4"/>
    <sheet name="#4. Bar Graph" sheetId="6" r:id="rId5"/>
    <sheet name="#5a. Bar Graph" sheetId="5" r:id="rId6"/>
    <sheet name="#5b. Bar Graph" sheetId="7" r:id="rId7"/>
    <sheet name="Table" sheetId="8" r:id="rId8"/>
    <sheet name="Sheet1" sheetId="9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D55" i="1" l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 s="1"/>
  <c r="AH55" i="1"/>
  <c r="AJ55" i="1"/>
  <c r="C55" i="1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 s="1"/>
  <c r="AH40" i="2"/>
  <c r="AJ40" i="2"/>
  <c r="C40" i="2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 s="1"/>
  <c r="AH51" i="3"/>
  <c r="AJ51" i="3"/>
  <c r="D51" i="3"/>
  <c r="C51" i="3"/>
  <c r="AG2" i="1" l="1"/>
  <c r="AI2" i="1"/>
  <c r="AK2" i="1"/>
  <c r="AG3" i="1"/>
  <c r="AI3" i="1"/>
  <c r="AG4" i="1"/>
  <c r="AI4" i="1"/>
  <c r="AK4" i="1" s="1"/>
  <c r="AG5" i="1"/>
  <c r="AI5" i="1"/>
  <c r="AK5" i="1" s="1"/>
  <c r="AG6" i="1"/>
  <c r="AI6" i="1"/>
  <c r="AK6" i="1" s="1"/>
  <c r="AG7" i="1"/>
  <c r="AI7" i="1"/>
  <c r="AG8" i="1"/>
  <c r="AI8" i="1"/>
  <c r="AG9" i="1"/>
  <c r="AI9" i="1"/>
  <c r="AG10" i="1"/>
  <c r="AI10" i="1"/>
  <c r="AK10" i="1"/>
  <c r="AG11" i="1"/>
  <c r="AI11" i="1"/>
  <c r="AG12" i="1"/>
  <c r="AI12" i="1"/>
  <c r="AK12" i="1" s="1"/>
  <c r="AG13" i="1"/>
  <c r="AI13" i="1"/>
  <c r="AK13" i="1" s="1"/>
  <c r="AG14" i="1"/>
  <c r="AI14" i="1"/>
  <c r="AK14" i="1" s="1"/>
  <c r="AG15" i="1"/>
  <c r="AI15" i="1"/>
  <c r="AG16" i="1"/>
  <c r="AI16" i="1"/>
  <c r="AG17" i="1"/>
  <c r="AI17" i="1"/>
  <c r="AG18" i="1"/>
  <c r="AI18" i="1"/>
  <c r="AK18" i="1"/>
  <c r="AG19" i="1"/>
  <c r="AI19" i="1"/>
  <c r="AG20" i="1"/>
  <c r="AI20" i="1"/>
  <c r="AK20" i="1" s="1"/>
  <c r="AG21" i="1"/>
  <c r="AI21" i="1"/>
  <c r="AK21" i="1" s="1"/>
  <c r="AG22" i="1"/>
  <c r="AI22" i="1"/>
  <c r="AK22" i="1" s="1"/>
  <c r="AG23" i="1"/>
  <c r="AI23" i="1"/>
  <c r="AG24" i="1"/>
  <c r="AI24" i="1"/>
  <c r="AG25" i="1"/>
  <c r="AI25" i="1"/>
  <c r="AG26" i="1"/>
  <c r="AI26" i="1"/>
  <c r="AK26" i="1"/>
  <c r="AG27" i="1"/>
  <c r="AI27" i="1"/>
  <c r="AG28" i="1"/>
  <c r="AI28" i="1"/>
  <c r="AK28" i="1" s="1"/>
  <c r="AG29" i="1"/>
  <c r="AI29" i="1"/>
  <c r="AK29" i="1" s="1"/>
  <c r="AG30" i="1"/>
  <c r="AI30" i="1"/>
  <c r="AK30" i="1" s="1"/>
  <c r="AG31" i="1"/>
  <c r="AI31" i="1"/>
  <c r="AG32" i="1"/>
  <c r="AI32" i="1"/>
  <c r="AG33" i="1"/>
  <c r="AI33" i="1"/>
  <c r="AG34" i="1"/>
  <c r="AI34" i="1"/>
  <c r="AK34" i="1"/>
  <c r="AG35" i="1"/>
  <c r="AI35" i="1"/>
  <c r="AG36" i="1"/>
  <c r="AI36" i="1"/>
  <c r="AK36" i="1" s="1"/>
  <c r="AG37" i="1"/>
  <c r="AI37" i="1"/>
  <c r="AK37" i="1" s="1"/>
  <c r="AG38" i="1"/>
  <c r="AI38" i="1"/>
  <c r="AK38" i="1" s="1"/>
  <c r="AG39" i="1"/>
  <c r="AI39" i="1"/>
  <c r="AG40" i="1"/>
  <c r="AI40" i="1"/>
  <c r="AG41" i="1"/>
  <c r="AI41" i="1"/>
  <c r="AG42" i="1"/>
  <c r="AI42" i="1"/>
  <c r="AK42" i="1"/>
  <c r="AG43" i="1"/>
  <c r="AI43" i="1"/>
  <c r="AG44" i="1"/>
  <c r="AI44" i="1"/>
  <c r="AK44" i="1" s="1"/>
  <c r="AG45" i="1"/>
  <c r="AI45" i="1"/>
  <c r="AK45" i="1" s="1"/>
  <c r="AG46" i="1"/>
  <c r="AI46" i="1"/>
  <c r="AK46" i="1" s="1"/>
  <c r="AG47" i="1"/>
  <c r="AI47" i="1"/>
  <c r="AK47" i="1" s="1"/>
  <c r="AG48" i="1"/>
  <c r="AI48" i="1"/>
  <c r="AK48" i="1"/>
  <c r="AG49" i="1"/>
  <c r="AI49" i="1"/>
  <c r="AK49" i="1" s="1"/>
  <c r="AG50" i="1"/>
  <c r="AI50" i="1"/>
  <c r="AG51" i="1"/>
  <c r="AI51" i="1"/>
  <c r="AK51" i="1" s="1"/>
  <c r="AG52" i="1"/>
  <c r="AI52" i="1"/>
  <c r="AG53" i="1"/>
  <c r="AI53" i="1"/>
  <c r="AK53" i="1"/>
  <c r="AG54" i="1"/>
  <c r="AI54" i="1"/>
  <c r="AO2" i="1"/>
  <c r="AP2" i="1"/>
  <c r="AQ2" i="1"/>
  <c r="AR2" i="1"/>
  <c r="AO3" i="1"/>
  <c r="AP3" i="1"/>
  <c r="AQ3" i="1"/>
  <c r="AR3" i="1"/>
  <c r="AO4" i="1"/>
  <c r="AP4" i="1"/>
  <c r="AQ4" i="1"/>
  <c r="AR4" i="1"/>
  <c r="AO5" i="1"/>
  <c r="AP5" i="1"/>
  <c r="AQ5" i="1"/>
  <c r="AR5" i="1"/>
  <c r="AO6" i="1"/>
  <c r="AP6" i="1"/>
  <c r="AQ6" i="1"/>
  <c r="AR6" i="1"/>
  <c r="AO7" i="1"/>
  <c r="AP7" i="1"/>
  <c r="AQ7" i="1"/>
  <c r="AR7" i="1"/>
  <c r="AO8" i="1"/>
  <c r="AP8" i="1"/>
  <c r="AQ8" i="1"/>
  <c r="AR8" i="1"/>
  <c r="AO9" i="1"/>
  <c r="AP9" i="1"/>
  <c r="AQ9" i="1"/>
  <c r="AR9" i="1"/>
  <c r="AO10" i="1"/>
  <c r="AP10" i="1"/>
  <c r="AQ10" i="1"/>
  <c r="AR10" i="1"/>
  <c r="AO11" i="1"/>
  <c r="AP11" i="1"/>
  <c r="AQ11" i="1"/>
  <c r="AR11" i="1"/>
  <c r="AO12" i="1"/>
  <c r="AP12" i="1"/>
  <c r="AQ12" i="1"/>
  <c r="AR12" i="1"/>
  <c r="AO13" i="1"/>
  <c r="AP13" i="1"/>
  <c r="AQ13" i="1"/>
  <c r="AR13" i="1"/>
  <c r="AO14" i="1"/>
  <c r="AP14" i="1"/>
  <c r="AQ14" i="1"/>
  <c r="AR14" i="1"/>
  <c r="AO15" i="1"/>
  <c r="AP15" i="1"/>
  <c r="AQ15" i="1"/>
  <c r="AR15" i="1"/>
  <c r="AO16" i="1"/>
  <c r="AP16" i="1"/>
  <c r="AQ16" i="1"/>
  <c r="AR16" i="1"/>
  <c r="AO17" i="1"/>
  <c r="AP17" i="1"/>
  <c r="AQ17" i="1"/>
  <c r="AR17" i="1"/>
  <c r="AO18" i="1"/>
  <c r="AP18" i="1"/>
  <c r="AQ18" i="1"/>
  <c r="AR18" i="1"/>
  <c r="AO19" i="1"/>
  <c r="AP19" i="1"/>
  <c r="AQ19" i="1"/>
  <c r="AR19" i="1"/>
  <c r="AO20" i="1"/>
  <c r="AP20" i="1"/>
  <c r="AQ20" i="1"/>
  <c r="AR20" i="1"/>
  <c r="AO21" i="1"/>
  <c r="AP21" i="1"/>
  <c r="AQ21" i="1"/>
  <c r="AR21" i="1"/>
  <c r="AO22" i="1"/>
  <c r="AP22" i="1"/>
  <c r="AQ22" i="1"/>
  <c r="AR22" i="1"/>
  <c r="AO23" i="1"/>
  <c r="AP23" i="1"/>
  <c r="AQ23" i="1"/>
  <c r="AR23" i="1"/>
  <c r="AO24" i="1"/>
  <c r="AP24" i="1"/>
  <c r="AQ24" i="1"/>
  <c r="AR24" i="1"/>
  <c r="AO25" i="1"/>
  <c r="AP25" i="1"/>
  <c r="AQ25" i="1"/>
  <c r="AR25" i="1"/>
  <c r="AO26" i="1"/>
  <c r="AP26" i="1"/>
  <c r="AQ26" i="1"/>
  <c r="AR26" i="1"/>
  <c r="AO27" i="1"/>
  <c r="AP27" i="1"/>
  <c r="AQ27" i="1"/>
  <c r="AR27" i="1"/>
  <c r="AO28" i="1"/>
  <c r="AP28" i="1"/>
  <c r="AQ28" i="1"/>
  <c r="AR28" i="1"/>
  <c r="AO29" i="1"/>
  <c r="AP29" i="1"/>
  <c r="AQ29" i="1"/>
  <c r="AR29" i="1"/>
  <c r="AO30" i="1"/>
  <c r="AP30" i="1"/>
  <c r="AQ30" i="1"/>
  <c r="AR30" i="1"/>
  <c r="AO31" i="1"/>
  <c r="AP31" i="1"/>
  <c r="AQ31" i="1"/>
  <c r="AR31" i="1"/>
  <c r="AO32" i="1"/>
  <c r="AP32" i="1"/>
  <c r="AQ32" i="1"/>
  <c r="AR32" i="1"/>
  <c r="AO33" i="1"/>
  <c r="AP33" i="1"/>
  <c r="AQ33" i="1"/>
  <c r="AR33" i="1"/>
  <c r="AO34" i="1"/>
  <c r="AP34" i="1"/>
  <c r="AQ34" i="1"/>
  <c r="AR34" i="1"/>
  <c r="AO35" i="1"/>
  <c r="AP35" i="1"/>
  <c r="AQ35" i="1"/>
  <c r="AR35" i="1"/>
  <c r="AO36" i="1"/>
  <c r="AP36" i="1"/>
  <c r="AQ36" i="1"/>
  <c r="AR36" i="1"/>
  <c r="AO37" i="1"/>
  <c r="AP37" i="1"/>
  <c r="AQ37" i="1"/>
  <c r="AR37" i="1"/>
  <c r="AO38" i="1"/>
  <c r="AP38" i="1"/>
  <c r="AQ38" i="1"/>
  <c r="AR38" i="1"/>
  <c r="AO39" i="1"/>
  <c r="AP39" i="1"/>
  <c r="AQ39" i="1"/>
  <c r="AR39" i="1"/>
  <c r="AO40" i="1"/>
  <c r="AP40" i="1"/>
  <c r="AQ40" i="1"/>
  <c r="AR40" i="1"/>
  <c r="AO41" i="1"/>
  <c r="AP41" i="1"/>
  <c r="AQ41" i="1"/>
  <c r="AR41" i="1"/>
  <c r="AO42" i="1"/>
  <c r="AP42" i="1"/>
  <c r="AQ42" i="1"/>
  <c r="AR42" i="1"/>
  <c r="AO43" i="1"/>
  <c r="AP43" i="1"/>
  <c r="AQ43" i="1"/>
  <c r="AR43" i="1"/>
  <c r="AO44" i="1"/>
  <c r="AP44" i="1"/>
  <c r="AQ44" i="1"/>
  <c r="AR44" i="1"/>
  <c r="AO45" i="1"/>
  <c r="AP45" i="1"/>
  <c r="AQ45" i="1"/>
  <c r="AR45" i="1"/>
  <c r="AO46" i="1"/>
  <c r="AP46" i="1"/>
  <c r="AQ46" i="1"/>
  <c r="AR46" i="1"/>
  <c r="AO47" i="1"/>
  <c r="AP47" i="1"/>
  <c r="AQ47" i="1"/>
  <c r="AR47" i="1"/>
  <c r="AO48" i="1"/>
  <c r="AP48" i="1"/>
  <c r="AQ48" i="1"/>
  <c r="AR48" i="1"/>
  <c r="AO49" i="1"/>
  <c r="AP49" i="1"/>
  <c r="AQ49" i="1"/>
  <c r="AR49" i="1"/>
  <c r="AO50" i="1"/>
  <c r="AP50" i="1"/>
  <c r="AQ50" i="1"/>
  <c r="AR50" i="1"/>
  <c r="AO51" i="1"/>
  <c r="AP51" i="1"/>
  <c r="AQ51" i="1"/>
  <c r="AR51" i="1"/>
  <c r="AO52" i="1"/>
  <c r="AP52" i="1"/>
  <c r="AQ52" i="1"/>
  <c r="AR52" i="1"/>
  <c r="AO53" i="1"/>
  <c r="AP53" i="1"/>
  <c r="AQ53" i="1"/>
  <c r="AR53" i="1"/>
  <c r="AO54" i="1"/>
  <c r="AP54" i="1"/>
  <c r="AQ54" i="1"/>
  <c r="AR54" i="1"/>
  <c r="AO2" i="2"/>
  <c r="AP2" i="2"/>
  <c r="AQ2" i="2"/>
  <c r="AR2" i="2"/>
  <c r="AO3" i="2"/>
  <c r="AP3" i="2"/>
  <c r="AQ3" i="2"/>
  <c r="AR3" i="2"/>
  <c r="AO4" i="2"/>
  <c r="AP4" i="2"/>
  <c r="AQ4" i="2"/>
  <c r="AR4" i="2"/>
  <c r="AO5" i="2"/>
  <c r="AP5" i="2"/>
  <c r="AQ5" i="2"/>
  <c r="AR5" i="2"/>
  <c r="AO6" i="2"/>
  <c r="AP6" i="2"/>
  <c r="AQ6" i="2"/>
  <c r="AR6" i="2"/>
  <c r="AO7" i="2"/>
  <c r="AP7" i="2"/>
  <c r="AQ7" i="2"/>
  <c r="AR7" i="2"/>
  <c r="AO8" i="2"/>
  <c r="AP8" i="2"/>
  <c r="AQ8" i="2"/>
  <c r="AR8" i="2"/>
  <c r="AO9" i="2"/>
  <c r="AP9" i="2"/>
  <c r="AQ9" i="2"/>
  <c r="AR9" i="2"/>
  <c r="AO10" i="2"/>
  <c r="AP10" i="2"/>
  <c r="AQ10" i="2"/>
  <c r="AR10" i="2"/>
  <c r="AO11" i="2"/>
  <c r="AP11" i="2"/>
  <c r="AQ11" i="2"/>
  <c r="AR11" i="2"/>
  <c r="AO12" i="2"/>
  <c r="AP12" i="2"/>
  <c r="AQ12" i="2"/>
  <c r="AR12" i="2"/>
  <c r="AO13" i="2"/>
  <c r="AP13" i="2"/>
  <c r="AQ13" i="2"/>
  <c r="AR13" i="2"/>
  <c r="AO14" i="2"/>
  <c r="AP14" i="2"/>
  <c r="AQ14" i="2"/>
  <c r="AR14" i="2"/>
  <c r="AO15" i="2"/>
  <c r="AP15" i="2"/>
  <c r="AQ15" i="2"/>
  <c r="AR15" i="2"/>
  <c r="AO16" i="2"/>
  <c r="AP16" i="2"/>
  <c r="AQ16" i="2"/>
  <c r="AR16" i="2"/>
  <c r="AO17" i="2"/>
  <c r="AP17" i="2"/>
  <c r="AQ17" i="2"/>
  <c r="AR17" i="2"/>
  <c r="AO18" i="2"/>
  <c r="AP18" i="2"/>
  <c r="AQ18" i="2"/>
  <c r="AR18" i="2"/>
  <c r="AO19" i="2"/>
  <c r="AP19" i="2"/>
  <c r="AQ19" i="2"/>
  <c r="AR19" i="2"/>
  <c r="AO20" i="2"/>
  <c r="AP20" i="2"/>
  <c r="AQ20" i="2"/>
  <c r="AR20" i="2"/>
  <c r="AO21" i="2"/>
  <c r="AP21" i="2"/>
  <c r="AQ21" i="2"/>
  <c r="AR21" i="2"/>
  <c r="AO22" i="2"/>
  <c r="AP22" i="2"/>
  <c r="AQ22" i="2"/>
  <c r="AR22" i="2"/>
  <c r="AO23" i="2"/>
  <c r="AP23" i="2"/>
  <c r="AQ23" i="2"/>
  <c r="AR23" i="2"/>
  <c r="AO24" i="2"/>
  <c r="AP24" i="2"/>
  <c r="AQ24" i="2"/>
  <c r="AR24" i="2"/>
  <c r="AO25" i="2"/>
  <c r="AP25" i="2"/>
  <c r="AQ25" i="2"/>
  <c r="AR25" i="2"/>
  <c r="AO26" i="2"/>
  <c r="AP26" i="2"/>
  <c r="AQ26" i="2"/>
  <c r="AR26" i="2"/>
  <c r="AO27" i="2"/>
  <c r="AP27" i="2"/>
  <c r="AQ27" i="2"/>
  <c r="AR27" i="2"/>
  <c r="AO28" i="2"/>
  <c r="AP28" i="2"/>
  <c r="AQ28" i="2"/>
  <c r="AR28" i="2"/>
  <c r="AO29" i="2"/>
  <c r="AP29" i="2"/>
  <c r="AQ29" i="2"/>
  <c r="AR29" i="2"/>
  <c r="AO30" i="2"/>
  <c r="AP30" i="2"/>
  <c r="AQ30" i="2"/>
  <c r="AR30" i="2"/>
  <c r="AO31" i="2"/>
  <c r="AP31" i="2"/>
  <c r="AQ31" i="2"/>
  <c r="AR31" i="2"/>
  <c r="AO32" i="2"/>
  <c r="AP32" i="2"/>
  <c r="AQ32" i="2"/>
  <c r="AR32" i="2"/>
  <c r="AO33" i="2"/>
  <c r="AP33" i="2"/>
  <c r="AQ33" i="2"/>
  <c r="AR33" i="2"/>
  <c r="AO34" i="2"/>
  <c r="AP34" i="2"/>
  <c r="AQ34" i="2"/>
  <c r="AR34" i="2"/>
  <c r="AO35" i="2"/>
  <c r="AP35" i="2"/>
  <c r="AQ35" i="2"/>
  <c r="AR35" i="2"/>
  <c r="AO36" i="2"/>
  <c r="AP36" i="2"/>
  <c r="AQ36" i="2"/>
  <c r="AR36" i="2"/>
  <c r="AO37" i="2"/>
  <c r="AP37" i="2"/>
  <c r="AQ37" i="2"/>
  <c r="AR37" i="2"/>
  <c r="AO38" i="2"/>
  <c r="AP38" i="2"/>
  <c r="AQ38" i="2"/>
  <c r="AR38" i="2"/>
  <c r="AO39" i="2"/>
  <c r="AP39" i="2"/>
  <c r="AQ39" i="2"/>
  <c r="AR39" i="2"/>
  <c r="AG2" i="2"/>
  <c r="AI2" i="2"/>
  <c r="AG3" i="2"/>
  <c r="AI3" i="2"/>
  <c r="AG4" i="2"/>
  <c r="AI4" i="2"/>
  <c r="AG5" i="2"/>
  <c r="AI5" i="2"/>
  <c r="AG6" i="2"/>
  <c r="AI6" i="2"/>
  <c r="AG7" i="2"/>
  <c r="AI7" i="2"/>
  <c r="AG8" i="2"/>
  <c r="AI8" i="2"/>
  <c r="AG9" i="2"/>
  <c r="AI9" i="2"/>
  <c r="AG10" i="2"/>
  <c r="AI10" i="2"/>
  <c r="AK10" i="2" s="1"/>
  <c r="AG11" i="2"/>
  <c r="AI11" i="2"/>
  <c r="AG12" i="2"/>
  <c r="AI12" i="2"/>
  <c r="AG13" i="2"/>
  <c r="AI13" i="2"/>
  <c r="AG14" i="2"/>
  <c r="AI14" i="2"/>
  <c r="AG15" i="2"/>
  <c r="AI15" i="2"/>
  <c r="AG16" i="2"/>
  <c r="AI16" i="2"/>
  <c r="AG17" i="2"/>
  <c r="AI17" i="2"/>
  <c r="AG18" i="2"/>
  <c r="AI18" i="2"/>
  <c r="AG19" i="2"/>
  <c r="AI19" i="2"/>
  <c r="AG20" i="2"/>
  <c r="AI20" i="2"/>
  <c r="AG21" i="2"/>
  <c r="AI21" i="2"/>
  <c r="AG22" i="2"/>
  <c r="AI22" i="2"/>
  <c r="AG23" i="2"/>
  <c r="AI23" i="2"/>
  <c r="AG24" i="2"/>
  <c r="AI24" i="2"/>
  <c r="AG25" i="2"/>
  <c r="AI25" i="2"/>
  <c r="AG26" i="2"/>
  <c r="AI26" i="2"/>
  <c r="AK26" i="2"/>
  <c r="AG27" i="2"/>
  <c r="AI27" i="2"/>
  <c r="AG28" i="2"/>
  <c r="AI28" i="2"/>
  <c r="AK28" i="2" s="1"/>
  <c r="AG29" i="2"/>
  <c r="AI29" i="2"/>
  <c r="AK29" i="2" s="1"/>
  <c r="AG30" i="2"/>
  <c r="AI30" i="2"/>
  <c r="AK30" i="2" s="1"/>
  <c r="AG31" i="2"/>
  <c r="AI31" i="2"/>
  <c r="AG32" i="2"/>
  <c r="AI32" i="2"/>
  <c r="AG33" i="2"/>
  <c r="AI33" i="2"/>
  <c r="AG34" i="2"/>
  <c r="AI34" i="2"/>
  <c r="AK34" i="2" s="1"/>
  <c r="AG35" i="2"/>
  <c r="AI35" i="2"/>
  <c r="AG36" i="2"/>
  <c r="AI36" i="2"/>
  <c r="AG37" i="2"/>
  <c r="AI37" i="2"/>
  <c r="AG38" i="2"/>
  <c r="AI38" i="2"/>
  <c r="AG39" i="2"/>
  <c r="AI39" i="2"/>
  <c r="AG3" i="3"/>
  <c r="AK3" i="3" s="1"/>
  <c r="AI3" i="3"/>
  <c r="AG4" i="3"/>
  <c r="AK4" i="3" s="1"/>
  <c r="AI4" i="3"/>
  <c r="AG5" i="3"/>
  <c r="AK5" i="3" s="1"/>
  <c r="AI5" i="3"/>
  <c r="AG6" i="3"/>
  <c r="AK6" i="3" s="1"/>
  <c r="AI6" i="3"/>
  <c r="AG7" i="3"/>
  <c r="AK7" i="3" s="1"/>
  <c r="AI7" i="3"/>
  <c r="AG8" i="3"/>
  <c r="AK8" i="3" s="1"/>
  <c r="AI8" i="3"/>
  <c r="AG9" i="3"/>
  <c r="AK9" i="3" s="1"/>
  <c r="AI9" i="3"/>
  <c r="AG10" i="3"/>
  <c r="AK10" i="3" s="1"/>
  <c r="AI10" i="3"/>
  <c r="AG11" i="3"/>
  <c r="AK11" i="3" s="1"/>
  <c r="AI11" i="3"/>
  <c r="AG12" i="3"/>
  <c r="AK12" i="3" s="1"/>
  <c r="AI12" i="3"/>
  <c r="AG13" i="3"/>
  <c r="AK13" i="3" s="1"/>
  <c r="AI13" i="3"/>
  <c r="AG14" i="3"/>
  <c r="AK14" i="3" s="1"/>
  <c r="AI14" i="3"/>
  <c r="AG15" i="3"/>
  <c r="AK15" i="3" s="1"/>
  <c r="AI15" i="3"/>
  <c r="AG16" i="3"/>
  <c r="AK16" i="3" s="1"/>
  <c r="AI16" i="3"/>
  <c r="AG17" i="3"/>
  <c r="AK17" i="3" s="1"/>
  <c r="AI17" i="3"/>
  <c r="AG18" i="3"/>
  <c r="AK18" i="3" s="1"/>
  <c r="AI18" i="3"/>
  <c r="AG19" i="3"/>
  <c r="AK19" i="3" s="1"/>
  <c r="AI19" i="3"/>
  <c r="AG20" i="3"/>
  <c r="AK20" i="3" s="1"/>
  <c r="AI20" i="3"/>
  <c r="AG21" i="3"/>
  <c r="AK21" i="3" s="1"/>
  <c r="AI21" i="3"/>
  <c r="AG22" i="3"/>
  <c r="AK22" i="3" s="1"/>
  <c r="AI22" i="3"/>
  <c r="AG23" i="3"/>
  <c r="AK23" i="3" s="1"/>
  <c r="AI23" i="3"/>
  <c r="AG24" i="3"/>
  <c r="AK24" i="3" s="1"/>
  <c r="AI24" i="3"/>
  <c r="AG25" i="3"/>
  <c r="AK25" i="3" s="1"/>
  <c r="AI25" i="3"/>
  <c r="AG26" i="3"/>
  <c r="AK26" i="3" s="1"/>
  <c r="AI26" i="3"/>
  <c r="AG27" i="3"/>
  <c r="AK27" i="3" s="1"/>
  <c r="AI27" i="3"/>
  <c r="AG28" i="3"/>
  <c r="AK28" i="3" s="1"/>
  <c r="AI28" i="3"/>
  <c r="AG29" i="3"/>
  <c r="AK29" i="3" s="1"/>
  <c r="AI29" i="3"/>
  <c r="AG30" i="3"/>
  <c r="AK30" i="3" s="1"/>
  <c r="AI30" i="3"/>
  <c r="AG31" i="3"/>
  <c r="AK31" i="3" s="1"/>
  <c r="AI31" i="3"/>
  <c r="AG32" i="3"/>
  <c r="AK32" i="3" s="1"/>
  <c r="AI32" i="3"/>
  <c r="AG33" i="3"/>
  <c r="AK33" i="3" s="1"/>
  <c r="AI33" i="3"/>
  <c r="AG34" i="3"/>
  <c r="AK34" i="3" s="1"/>
  <c r="AI34" i="3"/>
  <c r="AG35" i="3"/>
  <c r="AK35" i="3" s="1"/>
  <c r="AI35" i="3"/>
  <c r="AG36" i="3"/>
  <c r="AK36" i="3" s="1"/>
  <c r="AI36" i="3"/>
  <c r="AG37" i="3"/>
  <c r="AK37" i="3" s="1"/>
  <c r="AI37" i="3"/>
  <c r="AG38" i="3"/>
  <c r="AK38" i="3" s="1"/>
  <c r="AI38" i="3"/>
  <c r="AG39" i="3"/>
  <c r="AK39" i="3" s="1"/>
  <c r="AI39" i="3"/>
  <c r="AG40" i="3"/>
  <c r="AK40" i="3" s="1"/>
  <c r="AI40" i="3"/>
  <c r="AG41" i="3"/>
  <c r="AK41" i="3" s="1"/>
  <c r="AI41" i="3"/>
  <c r="AG42" i="3"/>
  <c r="AK42" i="3" s="1"/>
  <c r="AI42" i="3"/>
  <c r="AG43" i="3"/>
  <c r="AK43" i="3" s="1"/>
  <c r="AI43" i="3"/>
  <c r="AG44" i="3"/>
  <c r="AK44" i="3" s="1"/>
  <c r="AI44" i="3"/>
  <c r="AG45" i="3"/>
  <c r="AK45" i="3" s="1"/>
  <c r="AI45" i="3"/>
  <c r="AG46" i="3"/>
  <c r="AK46" i="3" s="1"/>
  <c r="AI46" i="3"/>
  <c r="AG47" i="3"/>
  <c r="AK47" i="3" s="1"/>
  <c r="AI47" i="3"/>
  <c r="AG48" i="3"/>
  <c r="AK48" i="3" s="1"/>
  <c r="AI48" i="3"/>
  <c r="AG49" i="3"/>
  <c r="AK49" i="3" s="1"/>
  <c r="AI49" i="3"/>
  <c r="AG50" i="3"/>
  <c r="AK50" i="3" s="1"/>
  <c r="AI50" i="3"/>
  <c r="AI2" i="3"/>
  <c r="AG2" i="3"/>
  <c r="AG51" i="3" s="1"/>
  <c r="AQ3" i="3"/>
  <c r="AR3" i="3"/>
  <c r="AQ4" i="3"/>
  <c r="AR4" i="3"/>
  <c r="AQ5" i="3"/>
  <c r="AR5" i="3"/>
  <c r="AQ6" i="3"/>
  <c r="AR6" i="3"/>
  <c r="AQ7" i="3"/>
  <c r="AR7" i="3"/>
  <c r="AQ8" i="3"/>
  <c r="AR8" i="3"/>
  <c r="AQ9" i="3"/>
  <c r="AR9" i="3"/>
  <c r="AQ10" i="3"/>
  <c r="AR10" i="3"/>
  <c r="AQ11" i="3"/>
  <c r="AR11" i="3"/>
  <c r="AQ12" i="3"/>
  <c r="AR12" i="3"/>
  <c r="AQ13" i="3"/>
  <c r="AR13" i="3"/>
  <c r="AQ14" i="3"/>
  <c r="AR14" i="3"/>
  <c r="AQ15" i="3"/>
  <c r="AR15" i="3"/>
  <c r="AQ16" i="3"/>
  <c r="AR16" i="3"/>
  <c r="AQ17" i="3"/>
  <c r="AR17" i="3"/>
  <c r="AQ18" i="3"/>
  <c r="AR18" i="3"/>
  <c r="AQ19" i="3"/>
  <c r="AR19" i="3"/>
  <c r="AQ20" i="3"/>
  <c r="AR20" i="3"/>
  <c r="AQ21" i="3"/>
  <c r="AR21" i="3"/>
  <c r="AQ22" i="3"/>
  <c r="AR22" i="3"/>
  <c r="AQ23" i="3"/>
  <c r="AR23" i="3"/>
  <c r="AQ24" i="3"/>
  <c r="AR24" i="3"/>
  <c r="AQ25" i="3"/>
  <c r="AR25" i="3"/>
  <c r="AQ26" i="3"/>
  <c r="AR26" i="3"/>
  <c r="AQ27" i="3"/>
  <c r="AR27" i="3"/>
  <c r="AQ28" i="3"/>
  <c r="AR28" i="3"/>
  <c r="AQ29" i="3"/>
  <c r="AR29" i="3"/>
  <c r="AQ30" i="3"/>
  <c r="AR30" i="3"/>
  <c r="AQ31" i="3"/>
  <c r="AR31" i="3"/>
  <c r="AQ32" i="3"/>
  <c r="AR32" i="3"/>
  <c r="AQ33" i="3"/>
  <c r="AR33" i="3"/>
  <c r="AQ34" i="3"/>
  <c r="AR34" i="3"/>
  <c r="AQ35" i="3"/>
  <c r="AR35" i="3"/>
  <c r="AQ36" i="3"/>
  <c r="AR36" i="3"/>
  <c r="AQ37" i="3"/>
  <c r="AR37" i="3"/>
  <c r="AQ38" i="3"/>
  <c r="AR38" i="3"/>
  <c r="AQ39" i="3"/>
  <c r="AR39" i="3"/>
  <c r="AQ40" i="3"/>
  <c r="AR40" i="3"/>
  <c r="AQ41" i="3"/>
  <c r="AR41" i="3"/>
  <c r="AQ42" i="3"/>
  <c r="AR42" i="3"/>
  <c r="AQ43" i="3"/>
  <c r="AR43" i="3"/>
  <c r="AQ44" i="3"/>
  <c r="AR44" i="3"/>
  <c r="AQ45" i="3"/>
  <c r="AR45" i="3"/>
  <c r="AQ46" i="3"/>
  <c r="AR46" i="3"/>
  <c r="AQ47" i="3"/>
  <c r="AR47" i="3"/>
  <c r="AQ48" i="3"/>
  <c r="AR48" i="3"/>
  <c r="AQ49" i="3"/>
  <c r="AR49" i="3"/>
  <c r="AQ50" i="3"/>
  <c r="AR50" i="3"/>
  <c r="AR2" i="3"/>
  <c r="AR51" i="3" s="1"/>
  <c r="F14" i="8" s="1"/>
  <c r="AQ2" i="3"/>
  <c r="AQ51" i="3" s="1"/>
  <c r="F13" i="8" s="1"/>
  <c r="AK2" i="3" l="1"/>
  <c r="AK51" i="3" s="1"/>
  <c r="F12" i="8" s="1"/>
  <c r="AI51" i="3"/>
  <c r="AK18" i="2"/>
  <c r="AK14" i="2"/>
  <c r="AK13" i="2"/>
  <c r="AK12" i="2"/>
  <c r="AG40" i="2"/>
  <c r="AQ40" i="2"/>
  <c r="G13" i="8" s="1"/>
  <c r="AO40" i="2"/>
  <c r="AQ55" i="1"/>
  <c r="H13" i="8" s="1"/>
  <c r="AO55" i="1"/>
  <c r="AK52" i="1"/>
  <c r="AK41" i="1"/>
  <c r="AK40" i="1"/>
  <c r="AK33" i="1"/>
  <c r="AK32" i="1"/>
  <c r="AK25" i="1"/>
  <c r="AK24" i="1"/>
  <c r="AK17" i="1"/>
  <c r="AK16" i="1"/>
  <c r="AK9" i="1"/>
  <c r="AK8" i="1"/>
  <c r="AI55" i="1"/>
  <c r="AK2" i="2"/>
  <c r="AI40" i="2"/>
  <c r="AR40" i="2"/>
  <c r="G14" i="8" s="1"/>
  <c r="AP40" i="2"/>
  <c r="AR55" i="1"/>
  <c r="H14" i="8" s="1"/>
  <c r="AP55" i="1"/>
  <c r="AG55" i="1"/>
  <c r="AK38" i="2"/>
  <c r="AK37" i="2"/>
  <c r="AK36" i="2"/>
  <c r="AK22" i="2"/>
  <c r="AK21" i="2"/>
  <c r="AK20" i="2"/>
  <c r="AK6" i="2"/>
  <c r="AK5" i="2"/>
  <c r="AK4" i="2"/>
  <c r="AK33" i="2"/>
  <c r="AK32" i="2"/>
  <c r="AK25" i="2"/>
  <c r="AK24" i="2"/>
  <c r="AK17" i="2"/>
  <c r="AK16" i="2"/>
  <c r="AK9" i="2"/>
  <c r="AK8" i="2"/>
  <c r="AK39" i="2"/>
  <c r="AK35" i="2"/>
  <c r="AK31" i="2"/>
  <c r="AK27" i="2"/>
  <c r="AK23" i="2"/>
  <c r="AK19" i="2"/>
  <c r="AK15" i="2"/>
  <c r="AK11" i="2"/>
  <c r="AK7" i="2"/>
  <c r="AK3" i="2"/>
  <c r="AK54" i="1"/>
  <c r="AK50" i="1"/>
  <c r="AK43" i="1"/>
  <c r="AK39" i="1"/>
  <c r="AK35" i="1"/>
  <c r="AK31" i="1"/>
  <c r="AK27" i="1"/>
  <c r="AK23" i="1"/>
  <c r="AK19" i="1"/>
  <c r="AK15" i="1"/>
  <c r="AK11" i="1"/>
  <c r="AK7" i="1"/>
  <c r="AK3" i="1"/>
  <c r="AK55" i="1" s="1"/>
  <c r="H12" i="8" s="1"/>
  <c r="AP3" i="3"/>
  <c r="AP4" i="3"/>
  <c r="AP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2" i="3"/>
  <c r="AO3" i="3"/>
  <c r="AO4" i="3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2" i="3"/>
  <c r="AO51" i="3" s="1"/>
  <c r="AP51" i="3" l="1"/>
  <c r="AK40" i="2"/>
  <c r="G12" i="8" s="1"/>
  <c r="R2" i="3"/>
  <c r="Y2" i="3" s="1"/>
  <c r="U2" i="3"/>
  <c r="V2" i="3"/>
  <c r="W2" i="3"/>
  <c r="X2" i="3"/>
  <c r="Z2" i="3"/>
  <c r="AL2" i="3"/>
  <c r="R3" i="3"/>
  <c r="Y3" i="3" s="1"/>
  <c r="U3" i="3"/>
  <c r="V3" i="3" s="1"/>
  <c r="AA3" i="3" s="1"/>
  <c r="W3" i="3"/>
  <c r="T3" i="3" s="1"/>
  <c r="Z3" i="3"/>
  <c r="AL3" i="3"/>
  <c r="AM3" i="3" s="1"/>
  <c r="R4" i="3"/>
  <c r="U4" i="3"/>
  <c r="V4" i="3" s="1"/>
  <c r="AA4" i="3" s="1"/>
  <c r="W4" i="3"/>
  <c r="T4" i="3" s="1"/>
  <c r="Y4" i="3"/>
  <c r="Z4" i="3"/>
  <c r="AL4" i="3"/>
  <c r="AM4" i="3"/>
  <c r="R5" i="3"/>
  <c r="Y5" i="3" s="1"/>
  <c r="U5" i="3"/>
  <c r="V5" i="3" s="1"/>
  <c r="AA5" i="3" s="1"/>
  <c r="W5" i="3"/>
  <c r="T5" i="3" s="1"/>
  <c r="Z5" i="3"/>
  <c r="AL5" i="3"/>
  <c r="AM5" i="3" s="1"/>
  <c r="R6" i="3"/>
  <c r="U6" i="3"/>
  <c r="V6" i="3" s="1"/>
  <c r="AA6" i="3" s="1"/>
  <c r="W6" i="3"/>
  <c r="T6" i="3" s="1"/>
  <c r="Y6" i="3"/>
  <c r="Z6" i="3"/>
  <c r="AL6" i="3"/>
  <c r="AM6" i="3" s="1"/>
  <c r="R7" i="3"/>
  <c r="Y7" i="3" s="1"/>
  <c r="U7" i="3"/>
  <c r="V7" i="3" s="1"/>
  <c r="AA7" i="3" s="1"/>
  <c r="W7" i="3"/>
  <c r="T7" i="3" s="1"/>
  <c r="Z7" i="3"/>
  <c r="AL7" i="3"/>
  <c r="AM7" i="3" s="1"/>
  <c r="R8" i="3"/>
  <c r="U8" i="3"/>
  <c r="V8" i="3" s="1"/>
  <c r="AA8" i="3" s="1"/>
  <c r="W8" i="3"/>
  <c r="T8" i="3" s="1"/>
  <c r="Y8" i="3"/>
  <c r="Z8" i="3"/>
  <c r="AL8" i="3"/>
  <c r="AM8" i="3" s="1"/>
  <c r="R9" i="3"/>
  <c r="Y9" i="3" s="1"/>
  <c r="U9" i="3"/>
  <c r="V9" i="3" s="1"/>
  <c r="AA9" i="3" s="1"/>
  <c r="W9" i="3"/>
  <c r="T9" i="3" s="1"/>
  <c r="Z9" i="3"/>
  <c r="AL9" i="3"/>
  <c r="AM9" i="3" s="1"/>
  <c r="R10" i="3"/>
  <c r="U10" i="3"/>
  <c r="V10" i="3" s="1"/>
  <c r="AA10" i="3" s="1"/>
  <c r="W10" i="3"/>
  <c r="T10" i="3" s="1"/>
  <c r="Y10" i="3"/>
  <c r="Z10" i="3"/>
  <c r="AL10" i="3"/>
  <c r="AM10" i="3" s="1"/>
  <c r="R11" i="3"/>
  <c r="Y11" i="3" s="1"/>
  <c r="U11" i="3"/>
  <c r="V11" i="3" s="1"/>
  <c r="AA11" i="3" s="1"/>
  <c r="W11" i="3"/>
  <c r="T11" i="3" s="1"/>
  <c r="Z11" i="3"/>
  <c r="AL11" i="3"/>
  <c r="AM11" i="3" s="1"/>
  <c r="R12" i="3"/>
  <c r="U12" i="3"/>
  <c r="V12" i="3" s="1"/>
  <c r="AA12" i="3" s="1"/>
  <c r="W12" i="3"/>
  <c r="T12" i="3" s="1"/>
  <c r="Y12" i="3"/>
  <c r="Z12" i="3"/>
  <c r="AL12" i="3"/>
  <c r="AM12" i="3"/>
  <c r="R13" i="3"/>
  <c r="Y13" i="3" s="1"/>
  <c r="U13" i="3"/>
  <c r="V13" i="3" s="1"/>
  <c r="AA13" i="3" s="1"/>
  <c r="W13" i="3"/>
  <c r="T13" i="3" s="1"/>
  <c r="Z13" i="3"/>
  <c r="AL13" i="3"/>
  <c r="AM13" i="3" s="1"/>
  <c r="R14" i="3"/>
  <c r="U14" i="3"/>
  <c r="V14" i="3" s="1"/>
  <c r="W14" i="3"/>
  <c r="T14" i="3" s="1"/>
  <c r="Y14" i="3"/>
  <c r="Z14" i="3"/>
  <c r="AA14" i="3"/>
  <c r="AL14" i="3"/>
  <c r="AM14" i="3" s="1"/>
  <c r="R15" i="3"/>
  <c r="U15" i="3"/>
  <c r="V15" i="3" s="1"/>
  <c r="W15" i="3"/>
  <c r="Y15" i="3"/>
  <c r="Z15" i="3"/>
  <c r="AA15" i="3"/>
  <c r="AL15" i="3"/>
  <c r="AM15" i="3" s="1"/>
  <c r="R16" i="3"/>
  <c r="Y16" i="3" s="1"/>
  <c r="U16" i="3"/>
  <c r="V16" i="3" s="1"/>
  <c r="W16" i="3"/>
  <c r="Z16" i="3"/>
  <c r="AA16" i="3"/>
  <c r="AL16" i="3"/>
  <c r="AM16" i="3" s="1"/>
  <c r="R17" i="3"/>
  <c r="U17" i="3"/>
  <c r="V17" i="3" s="1"/>
  <c r="W17" i="3"/>
  <c r="Y17" i="3"/>
  <c r="Z17" i="3"/>
  <c r="AA17" i="3"/>
  <c r="AL17" i="3"/>
  <c r="AM17" i="3" s="1"/>
  <c r="R18" i="3"/>
  <c r="Y18" i="3" s="1"/>
  <c r="U18" i="3"/>
  <c r="V18" i="3" s="1"/>
  <c r="W18" i="3"/>
  <c r="Z18" i="3"/>
  <c r="AA18" i="3"/>
  <c r="AL18" i="3"/>
  <c r="AM18" i="3" s="1"/>
  <c r="R19" i="3"/>
  <c r="U19" i="3"/>
  <c r="V19" i="3" s="1"/>
  <c r="W19" i="3"/>
  <c r="Y19" i="3"/>
  <c r="Z19" i="3"/>
  <c r="AA19" i="3"/>
  <c r="AL19" i="3"/>
  <c r="AM19" i="3" s="1"/>
  <c r="R20" i="3"/>
  <c r="Y20" i="3" s="1"/>
  <c r="U20" i="3"/>
  <c r="V20" i="3" s="1"/>
  <c r="AA20" i="3" s="1"/>
  <c r="W20" i="3"/>
  <c r="T20" i="3" s="1"/>
  <c r="Z20" i="3"/>
  <c r="AL20" i="3"/>
  <c r="AM20" i="3"/>
  <c r="R21" i="3"/>
  <c r="U21" i="3"/>
  <c r="V21" i="3" s="1"/>
  <c r="AA21" i="3" s="1"/>
  <c r="W21" i="3"/>
  <c r="T21" i="3" s="1"/>
  <c r="Y21" i="3"/>
  <c r="Z21" i="3"/>
  <c r="AL21" i="3"/>
  <c r="AM21" i="3" s="1"/>
  <c r="R22" i="3"/>
  <c r="Y22" i="3" s="1"/>
  <c r="U22" i="3"/>
  <c r="V22" i="3" s="1"/>
  <c r="AA22" i="3" s="1"/>
  <c r="W22" i="3"/>
  <c r="T22" i="3" s="1"/>
  <c r="Z22" i="3"/>
  <c r="AL22" i="3"/>
  <c r="AM22" i="3"/>
  <c r="R23" i="3"/>
  <c r="U23" i="3"/>
  <c r="V23" i="3" s="1"/>
  <c r="AA23" i="3" s="1"/>
  <c r="W23" i="3"/>
  <c r="T23" i="3" s="1"/>
  <c r="Y23" i="3"/>
  <c r="Z23" i="3"/>
  <c r="AL23" i="3"/>
  <c r="AM23" i="3" s="1"/>
  <c r="R24" i="3"/>
  <c r="Y24" i="3" s="1"/>
  <c r="U24" i="3"/>
  <c r="V24" i="3" s="1"/>
  <c r="AA24" i="3" s="1"/>
  <c r="W24" i="3"/>
  <c r="T24" i="3" s="1"/>
  <c r="Z24" i="3"/>
  <c r="AL24" i="3"/>
  <c r="AM24" i="3"/>
  <c r="R25" i="3"/>
  <c r="U25" i="3"/>
  <c r="V25" i="3" s="1"/>
  <c r="AA25" i="3" s="1"/>
  <c r="W25" i="3"/>
  <c r="T25" i="3" s="1"/>
  <c r="Y25" i="3"/>
  <c r="Z25" i="3"/>
  <c r="AL25" i="3"/>
  <c r="AM25" i="3" s="1"/>
  <c r="R26" i="3"/>
  <c r="Y26" i="3" s="1"/>
  <c r="U26" i="3"/>
  <c r="V26" i="3" s="1"/>
  <c r="AA26" i="3" s="1"/>
  <c r="W26" i="3"/>
  <c r="T26" i="3" s="1"/>
  <c r="Z26" i="3"/>
  <c r="AL26" i="3"/>
  <c r="AM26" i="3"/>
  <c r="R27" i="3"/>
  <c r="U27" i="3"/>
  <c r="V27" i="3" s="1"/>
  <c r="AA27" i="3" s="1"/>
  <c r="W27" i="3"/>
  <c r="T27" i="3" s="1"/>
  <c r="Y27" i="3"/>
  <c r="Z27" i="3"/>
  <c r="AL27" i="3"/>
  <c r="AM27" i="3" s="1"/>
  <c r="R28" i="3"/>
  <c r="Y28" i="3" s="1"/>
  <c r="U28" i="3"/>
  <c r="V28" i="3" s="1"/>
  <c r="AA28" i="3" s="1"/>
  <c r="W28" i="3"/>
  <c r="T28" i="3" s="1"/>
  <c r="Z28" i="3"/>
  <c r="AL28" i="3"/>
  <c r="AM28" i="3" s="1"/>
  <c r="R29" i="3"/>
  <c r="U29" i="3"/>
  <c r="V29" i="3" s="1"/>
  <c r="AA29" i="3" s="1"/>
  <c r="W29" i="3"/>
  <c r="T29" i="3" s="1"/>
  <c r="Y29" i="3"/>
  <c r="Z29" i="3"/>
  <c r="AL29" i="3"/>
  <c r="AM29" i="3" s="1"/>
  <c r="R30" i="3"/>
  <c r="Y30" i="3" s="1"/>
  <c r="U30" i="3"/>
  <c r="V30" i="3" s="1"/>
  <c r="AA30" i="3" s="1"/>
  <c r="W30" i="3"/>
  <c r="T30" i="3" s="1"/>
  <c r="Z30" i="3"/>
  <c r="AL30" i="3"/>
  <c r="AM30" i="3" s="1"/>
  <c r="R31" i="3"/>
  <c r="U31" i="3"/>
  <c r="V31" i="3" s="1"/>
  <c r="AA31" i="3" s="1"/>
  <c r="W31" i="3"/>
  <c r="T31" i="3" s="1"/>
  <c r="Y31" i="3"/>
  <c r="Z31" i="3"/>
  <c r="AL31" i="3"/>
  <c r="AM31" i="3" s="1"/>
  <c r="R32" i="3"/>
  <c r="Y32" i="3" s="1"/>
  <c r="U32" i="3"/>
  <c r="V32" i="3" s="1"/>
  <c r="AA32" i="3" s="1"/>
  <c r="W32" i="3"/>
  <c r="T32" i="3" s="1"/>
  <c r="Z32" i="3"/>
  <c r="AL32" i="3"/>
  <c r="AM32" i="3" s="1"/>
  <c r="R33" i="3"/>
  <c r="U33" i="3"/>
  <c r="V33" i="3" s="1"/>
  <c r="AA33" i="3" s="1"/>
  <c r="W33" i="3"/>
  <c r="T33" i="3" s="1"/>
  <c r="Y33" i="3"/>
  <c r="Z33" i="3"/>
  <c r="AL33" i="3"/>
  <c r="AM33" i="3" s="1"/>
  <c r="R34" i="3"/>
  <c r="Y34" i="3" s="1"/>
  <c r="U34" i="3"/>
  <c r="V34" i="3" s="1"/>
  <c r="AA34" i="3" s="1"/>
  <c r="W34" i="3"/>
  <c r="T34" i="3" s="1"/>
  <c r="Z34" i="3"/>
  <c r="AL34" i="3"/>
  <c r="AM34" i="3" s="1"/>
  <c r="R35" i="3"/>
  <c r="U35" i="3"/>
  <c r="V35" i="3" s="1"/>
  <c r="AA35" i="3" s="1"/>
  <c r="W35" i="3"/>
  <c r="T35" i="3" s="1"/>
  <c r="Y35" i="3"/>
  <c r="Z35" i="3"/>
  <c r="AL35" i="3"/>
  <c r="AM35" i="3" s="1"/>
  <c r="R36" i="3"/>
  <c r="Y36" i="3" s="1"/>
  <c r="U36" i="3"/>
  <c r="V36" i="3" s="1"/>
  <c r="AA36" i="3" s="1"/>
  <c r="W36" i="3"/>
  <c r="T36" i="3" s="1"/>
  <c r="Z36" i="3"/>
  <c r="AL36" i="3"/>
  <c r="AM36" i="3" s="1"/>
  <c r="R37" i="3"/>
  <c r="U37" i="3"/>
  <c r="V37" i="3" s="1"/>
  <c r="AA37" i="3" s="1"/>
  <c r="W37" i="3"/>
  <c r="T37" i="3" s="1"/>
  <c r="Y37" i="3"/>
  <c r="Z37" i="3"/>
  <c r="AL37" i="3"/>
  <c r="AM37" i="3" s="1"/>
  <c r="R38" i="3"/>
  <c r="Y38" i="3" s="1"/>
  <c r="U38" i="3"/>
  <c r="V38" i="3" s="1"/>
  <c r="AA38" i="3" s="1"/>
  <c r="W38" i="3"/>
  <c r="T38" i="3" s="1"/>
  <c r="Z38" i="3"/>
  <c r="AL38" i="3"/>
  <c r="AM38" i="3" s="1"/>
  <c r="R39" i="3"/>
  <c r="U39" i="3"/>
  <c r="V39" i="3" s="1"/>
  <c r="AA39" i="3" s="1"/>
  <c r="W39" i="3"/>
  <c r="T39" i="3" s="1"/>
  <c r="Y39" i="3"/>
  <c r="Z39" i="3"/>
  <c r="AL39" i="3"/>
  <c r="AM39" i="3" s="1"/>
  <c r="R40" i="3"/>
  <c r="Y40" i="3" s="1"/>
  <c r="U40" i="3"/>
  <c r="V40" i="3" s="1"/>
  <c r="AA40" i="3" s="1"/>
  <c r="W40" i="3"/>
  <c r="T40" i="3" s="1"/>
  <c r="Z40" i="3"/>
  <c r="AL40" i="3"/>
  <c r="AM40" i="3" s="1"/>
  <c r="R41" i="3"/>
  <c r="U41" i="3"/>
  <c r="V41" i="3" s="1"/>
  <c r="AA41" i="3" s="1"/>
  <c r="W41" i="3"/>
  <c r="T41" i="3" s="1"/>
  <c r="Y41" i="3"/>
  <c r="Z41" i="3"/>
  <c r="AL41" i="3"/>
  <c r="AM41" i="3" s="1"/>
  <c r="R42" i="3"/>
  <c r="Y42" i="3" s="1"/>
  <c r="U42" i="3"/>
  <c r="V42" i="3" s="1"/>
  <c r="AA42" i="3" s="1"/>
  <c r="W42" i="3"/>
  <c r="T42" i="3" s="1"/>
  <c r="Z42" i="3"/>
  <c r="AL42" i="3"/>
  <c r="AM42" i="3" s="1"/>
  <c r="R43" i="3"/>
  <c r="U43" i="3"/>
  <c r="W43" i="3"/>
  <c r="Y43" i="3"/>
  <c r="Z43" i="3"/>
  <c r="AL43" i="3"/>
  <c r="AM43" i="3" s="1"/>
  <c r="R44" i="3"/>
  <c r="Y44" i="3" s="1"/>
  <c r="U44" i="3"/>
  <c r="V44" i="3" s="1"/>
  <c r="AA44" i="3" s="1"/>
  <c r="W44" i="3"/>
  <c r="Z44" i="3"/>
  <c r="AL44" i="3"/>
  <c r="AM44" i="3" s="1"/>
  <c r="R45" i="3"/>
  <c r="Y45" i="3" s="1"/>
  <c r="U45" i="3"/>
  <c r="V45" i="3" s="1"/>
  <c r="AA45" i="3" s="1"/>
  <c r="W45" i="3"/>
  <c r="Z45" i="3"/>
  <c r="AL45" i="3"/>
  <c r="AM45" i="3" s="1"/>
  <c r="R46" i="3"/>
  <c r="Y46" i="3" s="1"/>
  <c r="U46" i="3"/>
  <c r="V46" i="3" s="1"/>
  <c r="AA46" i="3" s="1"/>
  <c r="W46" i="3"/>
  <c r="Z46" i="3"/>
  <c r="AL46" i="3"/>
  <c r="AM46" i="3" s="1"/>
  <c r="R47" i="3"/>
  <c r="U47" i="3"/>
  <c r="V47" i="3" s="1"/>
  <c r="W47" i="3"/>
  <c r="Y47" i="3"/>
  <c r="Z47" i="3"/>
  <c r="AA47" i="3"/>
  <c r="AL47" i="3"/>
  <c r="AM47" i="3" s="1"/>
  <c r="R48" i="3"/>
  <c r="Y48" i="3" s="1"/>
  <c r="U48" i="3"/>
  <c r="V48" i="3" s="1"/>
  <c r="AA48" i="3" s="1"/>
  <c r="W48" i="3"/>
  <c r="Z48" i="3"/>
  <c r="AL48" i="3"/>
  <c r="AM48" i="3" s="1"/>
  <c r="R49" i="3"/>
  <c r="Y49" i="3" s="1"/>
  <c r="U49" i="3"/>
  <c r="V49" i="3" s="1"/>
  <c r="W49" i="3"/>
  <c r="Z49" i="3"/>
  <c r="AA49" i="3"/>
  <c r="AL49" i="3"/>
  <c r="AM49" i="3" s="1"/>
  <c r="R50" i="3"/>
  <c r="U50" i="3"/>
  <c r="V50" i="3" s="1"/>
  <c r="W50" i="3"/>
  <c r="Y50" i="3"/>
  <c r="Z50" i="3"/>
  <c r="AA50" i="3"/>
  <c r="AL50" i="3"/>
  <c r="AM50" i="3" s="1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 s="1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 s="1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 s="1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 s="1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 s="1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 s="1"/>
  <c r="R2" i="2"/>
  <c r="Y2" i="2" s="1"/>
  <c r="U2" i="2"/>
  <c r="W2" i="2"/>
  <c r="Z2" i="2"/>
  <c r="AL2" i="2"/>
  <c r="R3" i="2"/>
  <c r="Y3" i="2" s="1"/>
  <c r="U3" i="2"/>
  <c r="S3" i="2" s="1"/>
  <c r="W3" i="2"/>
  <c r="T3" i="2" s="1"/>
  <c r="Z3" i="2"/>
  <c r="AL3" i="2"/>
  <c r="AM3" i="2" s="1"/>
  <c r="R4" i="2"/>
  <c r="Y4" i="2" s="1"/>
  <c r="U4" i="2"/>
  <c r="S4" i="2" s="1"/>
  <c r="W4" i="2"/>
  <c r="T4" i="2" s="1"/>
  <c r="Z4" i="2"/>
  <c r="AL4" i="2"/>
  <c r="AM4" i="2" s="1"/>
  <c r="R5" i="2"/>
  <c r="Y5" i="2" s="1"/>
  <c r="U5" i="2"/>
  <c r="S5" i="2" s="1"/>
  <c r="W5" i="2"/>
  <c r="T5" i="2" s="1"/>
  <c r="Z5" i="2"/>
  <c r="AL5" i="2"/>
  <c r="AM5" i="2" s="1"/>
  <c r="R6" i="2"/>
  <c r="Y6" i="2" s="1"/>
  <c r="U6" i="2"/>
  <c r="S6" i="2" s="1"/>
  <c r="W6" i="2"/>
  <c r="T6" i="2" s="1"/>
  <c r="Z6" i="2"/>
  <c r="AL6" i="2"/>
  <c r="AM6" i="2" s="1"/>
  <c r="R7" i="2"/>
  <c r="Y7" i="2" s="1"/>
  <c r="U7" i="2"/>
  <c r="S7" i="2" s="1"/>
  <c r="W7" i="2"/>
  <c r="T7" i="2" s="1"/>
  <c r="Z7" i="2"/>
  <c r="AL7" i="2"/>
  <c r="AM7" i="2" s="1"/>
  <c r="R8" i="2"/>
  <c r="Y8" i="2" s="1"/>
  <c r="U8" i="2"/>
  <c r="S8" i="2" s="1"/>
  <c r="W8" i="2"/>
  <c r="T8" i="2" s="1"/>
  <c r="Z8" i="2"/>
  <c r="AL8" i="2"/>
  <c r="AM8" i="2" s="1"/>
  <c r="R9" i="2"/>
  <c r="Y9" i="2" s="1"/>
  <c r="U9" i="2"/>
  <c r="S9" i="2" s="1"/>
  <c r="W9" i="2"/>
  <c r="T9" i="2" s="1"/>
  <c r="Z9" i="2"/>
  <c r="AL9" i="2"/>
  <c r="AM9" i="2" s="1"/>
  <c r="R10" i="2"/>
  <c r="Y10" i="2" s="1"/>
  <c r="U10" i="2"/>
  <c r="S10" i="2" s="1"/>
  <c r="W10" i="2"/>
  <c r="T10" i="2" s="1"/>
  <c r="Z10" i="2"/>
  <c r="AL10" i="2"/>
  <c r="AM10" i="2" s="1"/>
  <c r="R11" i="2"/>
  <c r="Y11" i="2" s="1"/>
  <c r="U11" i="2"/>
  <c r="S11" i="2" s="1"/>
  <c r="W11" i="2"/>
  <c r="T11" i="2" s="1"/>
  <c r="Z11" i="2"/>
  <c r="AL11" i="2"/>
  <c r="AM11" i="2" s="1"/>
  <c r="R12" i="2"/>
  <c r="Y12" i="2" s="1"/>
  <c r="U12" i="2"/>
  <c r="S12" i="2" s="1"/>
  <c r="W12" i="2"/>
  <c r="T12" i="2" s="1"/>
  <c r="Z12" i="2"/>
  <c r="AL12" i="2"/>
  <c r="AM12" i="2" s="1"/>
  <c r="R13" i="2"/>
  <c r="Y13" i="2" s="1"/>
  <c r="U13" i="2"/>
  <c r="S13" i="2" s="1"/>
  <c r="W13" i="2"/>
  <c r="T13" i="2" s="1"/>
  <c r="Z13" i="2"/>
  <c r="AL13" i="2"/>
  <c r="AM13" i="2" s="1"/>
  <c r="R14" i="2"/>
  <c r="Y14" i="2" s="1"/>
  <c r="U14" i="2"/>
  <c r="S14" i="2" s="1"/>
  <c r="W14" i="2"/>
  <c r="T14" i="2" s="1"/>
  <c r="Z14" i="2"/>
  <c r="AL14" i="2"/>
  <c r="AM14" i="2" s="1"/>
  <c r="R15" i="2"/>
  <c r="Y15" i="2" s="1"/>
  <c r="U15" i="2"/>
  <c r="S15" i="2" s="1"/>
  <c r="W15" i="2"/>
  <c r="T15" i="2" s="1"/>
  <c r="Z15" i="2"/>
  <c r="AL15" i="2"/>
  <c r="AM15" i="2" s="1"/>
  <c r="R16" i="2"/>
  <c r="Y16" i="2" s="1"/>
  <c r="U16" i="2"/>
  <c r="S16" i="2" s="1"/>
  <c r="W16" i="2"/>
  <c r="T16" i="2" s="1"/>
  <c r="Z16" i="2"/>
  <c r="AL16" i="2"/>
  <c r="AM16" i="2" s="1"/>
  <c r="R17" i="2"/>
  <c r="Y17" i="2" s="1"/>
  <c r="U17" i="2"/>
  <c r="S17" i="2" s="1"/>
  <c r="W17" i="2"/>
  <c r="T17" i="2" s="1"/>
  <c r="Z17" i="2"/>
  <c r="AL17" i="2"/>
  <c r="AM17" i="2" s="1"/>
  <c r="R18" i="2"/>
  <c r="Y18" i="2" s="1"/>
  <c r="U18" i="2"/>
  <c r="S18" i="2" s="1"/>
  <c r="W18" i="2"/>
  <c r="T18" i="2" s="1"/>
  <c r="Z18" i="2"/>
  <c r="AL18" i="2"/>
  <c r="AM18" i="2" s="1"/>
  <c r="R19" i="2"/>
  <c r="Y19" i="2" s="1"/>
  <c r="U19" i="2"/>
  <c r="S19" i="2" s="1"/>
  <c r="W19" i="2"/>
  <c r="T19" i="2" s="1"/>
  <c r="Z19" i="2"/>
  <c r="AL19" i="2"/>
  <c r="AM19" i="2" s="1"/>
  <c r="R20" i="2"/>
  <c r="Y20" i="2" s="1"/>
  <c r="U20" i="2"/>
  <c r="S20" i="2" s="1"/>
  <c r="W20" i="2"/>
  <c r="T20" i="2" s="1"/>
  <c r="Z20" i="2"/>
  <c r="AL20" i="2"/>
  <c r="AM20" i="2" s="1"/>
  <c r="R21" i="2"/>
  <c r="Y21" i="2" s="1"/>
  <c r="U21" i="2"/>
  <c r="S21" i="2" s="1"/>
  <c r="W21" i="2"/>
  <c r="T21" i="2" s="1"/>
  <c r="Z21" i="2"/>
  <c r="AL21" i="2"/>
  <c r="AM21" i="2" s="1"/>
  <c r="R22" i="2"/>
  <c r="Y22" i="2" s="1"/>
  <c r="U22" i="2"/>
  <c r="S22" i="2" s="1"/>
  <c r="W22" i="2"/>
  <c r="T22" i="2" s="1"/>
  <c r="Z22" i="2"/>
  <c r="AL22" i="2"/>
  <c r="AM22" i="2" s="1"/>
  <c r="R23" i="2"/>
  <c r="Y23" i="2" s="1"/>
  <c r="U23" i="2"/>
  <c r="S23" i="2" s="1"/>
  <c r="W23" i="2"/>
  <c r="T23" i="2" s="1"/>
  <c r="Z23" i="2"/>
  <c r="AL23" i="2"/>
  <c r="AM23" i="2" s="1"/>
  <c r="R24" i="2"/>
  <c r="U24" i="2"/>
  <c r="S24" i="2" s="1"/>
  <c r="W24" i="2"/>
  <c r="T24" i="2" s="1"/>
  <c r="Y24" i="2"/>
  <c r="Z24" i="2"/>
  <c r="AL24" i="2"/>
  <c r="AM24" i="2" s="1"/>
  <c r="R25" i="2"/>
  <c r="Y25" i="2" s="1"/>
  <c r="U25" i="2"/>
  <c r="S25" i="2" s="1"/>
  <c r="W25" i="2"/>
  <c r="T25" i="2" s="1"/>
  <c r="Z25" i="2"/>
  <c r="AL25" i="2"/>
  <c r="AM25" i="2" s="1"/>
  <c r="R26" i="2"/>
  <c r="Y26" i="2" s="1"/>
  <c r="U26" i="2"/>
  <c r="S26" i="2" s="1"/>
  <c r="W26" i="2"/>
  <c r="T26" i="2" s="1"/>
  <c r="Z26" i="2"/>
  <c r="AL26" i="2"/>
  <c r="AM26" i="2" s="1"/>
  <c r="R27" i="2"/>
  <c r="Y27" i="2" s="1"/>
  <c r="U27" i="2"/>
  <c r="S27" i="2" s="1"/>
  <c r="W27" i="2"/>
  <c r="T27" i="2" s="1"/>
  <c r="Z27" i="2"/>
  <c r="AL27" i="2"/>
  <c r="AM27" i="2" s="1"/>
  <c r="R28" i="2"/>
  <c r="U28" i="2"/>
  <c r="S28" i="2" s="1"/>
  <c r="W28" i="2"/>
  <c r="T28" i="2" s="1"/>
  <c r="Y28" i="2"/>
  <c r="Z28" i="2"/>
  <c r="AL28" i="2"/>
  <c r="AM28" i="2" s="1"/>
  <c r="R29" i="2"/>
  <c r="Y29" i="2" s="1"/>
  <c r="U29" i="2"/>
  <c r="S29" i="2" s="1"/>
  <c r="W29" i="2"/>
  <c r="T29" i="2" s="1"/>
  <c r="Z29" i="2"/>
  <c r="AL29" i="2"/>
  <c r="AM29" i="2" s="1"/>
  <c r="R30" i="2"/>
  <c r="Y30" i="2" s="1"/>
  <c r="U30" i="2"/>
  <c r="S30" i="2" s="1"/>
  <c r="W30" i="2"/>
  <c r="T30" i="2" s="1"/>
  <c r="Z30" i="2"/>
  <c r="AL30" i="2"/>
  <c r="AM30" i="2" s="1"/>
  <c r="R31" i="2"/>
  <c r="Y31" i="2" s="1"/>
  <c r="U31" i="2"/>
  <c r="S31" i="2" s="1"/>
  <c r="W31" i="2"/>
  <c r="T31" i="2" s="1"/>
  <c r="Z31" i="2"/>
  <c r="AL31" i="2"/>
  <c r="AM31" i="2" s="1"/>
  <c r="R32" i="2"/>
  <c r="U32" i="2"/>
  <c r="S32" i="2" s="1"/>
  <c r="W32" i="2"/>
  <c r="T32" i="2" s="1"/>
  <c r="Y32" i="2"/>
  <c r="Z32" i="2"/>
  <c r="AL32" i="2"/>
  <c r="AM32" i="2" s="1"/>
  <c r="R33" i="2"/>
  <c r="Y33" i="2" s="1"/>
  <c r="U33" i="2"/>
  <c r="S33" i="2" s="1"/>
  <c r="W33" i="2"/>
  <c r="T33" i="2" s="1"/>
  <c r="Z33" i="2"/>
  <c r="AL33" i="2"/>
  <c r="AM33" i="2" s="1"/>
  <c r="R34" i="2"/>
  <c r="Y34" i="2" s="1"/>
  <c r="U34" i="2"/>
  <c r="S34" i="2" s="1"/>
  <c r="W34" i="2"/>
  <c r="T34" i="2" s="1"/>
  <c r="Z34" i="2"/>
  <c r="AL34" i="2"/>
  <c r="AM34" i="2" s="1"/>
  <c r="R35" i="2"/>
  <c r="Y35" i="2" s="1"/>
  <c r="U35" i="2"/>
  <c r="S35" i="2" s="1"/>
  <c r="W35" i="2"/>
  <c r="T35" i="2" s="1"/>
  <c r="Z35" i="2"/>
  <c r="AL35" i="2"/>
  <c r="AM35" i="2" s="1"/>
  <c r="R36" i="2"/>
  <c r="U36" i="2"/>
  <c r="S36" i="2" s="1"/>
  <c r="W36" i="2"/>
  <c r="T36" i="2" s="1"/>
  <c r="Y36" i="2"/>
  <c r="Z36" i="2"/>
  <c r="AL36" i="2"/>
  <c r="AM36" i="2" s="1"/>
  <c r="R37" i="2"/>
  <c r="Y37" i="2" s="1"/>
  <c r="U37" i="2"/>
  <c r="S37" i="2" s="1"/>
  <c r="W37" i="2"/>
  <c r="T37" i="2" s="1"/>
  <c r="Z37" i="2"/>
  <c r="AL37" i="2"/>
  <c r="AM37" i="2" s="1"/>
  <c r="R38" i="2"/>
  <c r="Y38" i="2" s="1"/>
  <c r="U38" i="2"/>
  <c r="S38" i="2" s="1"/>
  <c r="W38" i="2"/>
  <c r="T38" i="2" s="1"/>
  <c r="Z38" i="2"/>
  <c r="AL38" i="2"/>
  <c r="AM38" i="2" s="1"/>
  <c r="R39" i="2"/>
  <c r="Y39" i="2" s="1"/>
  <c r="U39" i="2"/>
  <c r="S39" i="2" s="1"/>
  <c r="W39" i="2"/>
  <c r="T39" i="2" s="1"/>
  <c r="Z39" i="2"/>
  <c r="AL39" i="2"/>
  <c r="AM39" i="2" s="1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 s="1"/>
  <c r="AO41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 s="1"/>
  <c r="AO42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 s="1"/>
  <c r="AO43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 s="1"/>
  <c r="AO44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 s="1"/>
  <c r="AO45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 s="1"/>
  <c r="AO46" i="2"/>
  <c r="Z40" i="2" l="1"/>
  <c r="C5" i="5" s="1"/>
  <c r="S2" i="2"/>
  <c r="S40" i="2" s="1"/>
  <c r="U40" i="2"/>
  <c r="Z51" i="3"/>
  <c r="C6" i="5" s="1"/>
  <c r="T2" i="3"/>
  <c r="W51" i="3"/>
  <c r="S2" i="3"/>
  <c r="U51" i="3"/>
  <c r="AM2" i="2"/>
  <c r="AM40" i="2" s="1"/>
  <c r="AL40" i="2"/>
  <c r="T2" i="2"/>
  <c r="T40" i="2" s="1"/>
  <c r="W40" i="2"/>
  <c r="Y40" i="2"/>
  <c r="B5" i="5" s="1"/>
  <c r="AM2" i="3"/>
  <c r="AM51" i="3" s="1"/>
  <c r="AL51" i="3"/>
  <c r="AB2" i="3"/>
  <c r="AA2" i="3"/>
  <c r="Y51" i="3"/>
  <c r="B6" i="5" s="1"/>
  <c r="S47" i="3"/>
  <c r="AC47" i="3" s="1"/>
  <c r="AN2" i="3"/>
  <c r="X21" i="2"/>
  <c r="AB21" i="2" s="1"/>
  <c r="AD21" i="2" s="1"/>
  <c r="V21" i="2"/>
  <c r="AA21" i="2" s="1"/>
  <c r="X19" i="2"/>
  <c r="AB19" i="2" s="1"/>
  <c r="AD19" i="2" s="1"/>
  <c r="V19" i="2"/>
  <c r="AA19" i="2" s="1"/>
  <c r="AC19" i="2" s="1"/>
  <c r="X17" i="2"/>
  <c r="AB17" i="2" s="1"/>
  <c r="AD17" i="2" s="1"/>
  <c r="V17" i="2"/>
  <c r="AA17" i="2" s="1"/>
  <c r="AC17" i="2" s="1"/>
  <c r="X15" i="2"/>
  <c r="AB15" i="2" s="1"/>
  <c r="AD15" i="2" s="1"/>
  <c r="V15" i="2"/>
  <c r="AA15" i="2" s="1"/>
  <c r="AC15" i="2" s="1"/>
  <c r="X13" i="2"/>
  <c r="AB13" i="2" s="1"/>
  <c r="AD13" i="2" s="1"/>
  <c r="V13" i="2"/>
  <c r="AA13" i="2" s="1"/>
  <c r="AC13" i="2" s="1"/>
  <c r="X11" i="2"/>
  <c r="AB11" i="2" s="1"/>
  <c r="AD11" i="2" s="1"/>
  <c r="V11" i="2"/>
  <c r="AA11" i="2" s="1"/>
  <c r="AC11" i="2" s="1"/>
  <c r="X9" i="2"/>
  <c r="AB9" i="2" s="1"/>
  <c r="AD9" i="2" s="1"/>
  <c r="V9" i="2"/>
  <c r="AA9" i="2" s="1"/>
  <c r="AC9" i="2" s="1"/>
  <c r="X7" i="2"/>
  <c r="AB7" i="2" s="1"/>
  <c r="AD7" i="2" s="1"/>
  <c r="V7" i="2"/>
  <c r="AA7" i="2" s="1"/>
  <c r="AC7" i="2" s="1"/>
  <c r="X5" i="2"/>
  <c r="AB5" i="2" s="1"/>
  <c r="AD5" i="2" s="1"/>
  <c r="V5" i="2"/>
  <c r="AA5" i="2" s="1"/>
  <c r="AC5" i="2" s="1"/>
  <c r="X3" i="2"/>
  <c r="AB3" i="2" s="1"/>
  <c r="AD3" i="2" s="1"/>
  <c r="V3" i="2"/>
  <c r="AA3" i="2" s="1"/>
  <c r="AC3" i="2" s="1"/>
  <c r="X20" i="2"/>
  <c r="AB20" i="2" s="1"/>
  <c r="AD20" i="2" s="1"/>
  <c r="V20" i="2"/>
  <c r="AA20" i="2" s="1"/>
  <c r="X18" i="2"/>
  <c r="AB18" i="2" s="1"/>
  <c r="AD18" i="2" s="1"/>
  <c r="V18" i="2"/>
  <c r="AA18" i="2" s="1"/>
  <c r="X16" i="2"/>
  <c r="AB16" i="2" s="1"/>
  <c r="AD16" i="2" s="1"/>
  <c r="V16" i="2"/>
  <c r="AA16" i="2" s="1"/>
  <c r="X14" i="2"/>
  <c r="AB14" i="2" s="1"/>
  <c r="AD14" i="2" s="1"/>
  <c r="V14" i="2"/>
  <c r="AA14" i="2" s="1"/>
  <c r="X12" i="2"/>
  <c r="AB12" i="2" s="1"/>
  <c r="AD12" i="2" s="1"/>
  <c r="V12" i="2"/>
  <c r="AA12" i="2" s="1"/>
  <c r="X10" i="2"/>
  <c r="AB10" i="2" s="1"/>
  <c r="AD10" i="2" s="1"/>
  <c r="V10" i="2"/>
  <c r="AA10" i="2" s="1"/>
  <c r="X8" i="2"/>
  <c r="AB8" i="2" s="1"/>
  <c r="AD8" i="2" s="1"/>
  <c r="V8" i="2"/>
  <c r="AA8" i="2" s="1"/>
  <c r="X6" i="2"/>
  <c r="AB6" i="2" s="1"/>
  <c r="AD6" i="2" s="1"/>
  <c r="V6" i="2"/>
  <c r="AA6" i="2" s="1"/>
  <c r="X4" i="2"/>
  <c r="AB4" i="2" s="1"/>
  <c r="AD4" i="2" s="1"/>
  <c r="V4" i="2"/>
  <c r="AA4" i="2" s="1"/>
  <c r="X2" i="2"/>
  <c r="V2" i="2"/>
  <c r="S18" i="3"/>
  <c r="AN18" i="3" s="1"/>
  <c r="S49" i="3"/>
  <c r="AN49" i="3" s="1"/>
  <c r="S45" i="3"/>
  <c r="AN45" i="3" s="1"/>
  <c r="S16" i="3"/>
  <c r="AN16" i="3" s="1"/>
  <c r="T50" i="3"/>
  <c r="X50" i="3"/>
  <c r="AB50" i="3" s="1"/>
  <c r="S50" i="3"/>
  <c r="AN50" i="3" s="1"/>
  <c r="T48" i="3"/>
  <c r="X48" i="3"/>
  <c r="AB48" i="3" s="1"/>
  <c r="AD48" i="3" s="1"/>
  <c r="S48" i="3"/>
  <c r="AN48" i="3" s="1"/>
  <c r="T46" i="3"/>
  <c r="X46" i="3"/>
  <c r="AB46" i="3" s="1"/>
  <c r="S46" i="3"/>
  <c r="AN46" i="3" s="1"/>
  <c r="T44" i="3"/>
  <c r="X44" i="3"/>
  <c r="AB44" i="3" s="1"/>
  <c r="AD44" i="3" s="1"/>
  <c r="S44" i="3"/>
  <c r="AN44" i="3" s="1"/>
  <c r="V43" i="3"/>
  <c r="AA43" i="3" s="1"/>
  <c r="AC43" i="3" s="1"/>
  <c r="S43" i="3"/>
  <c r="T49" i="3"/>
  <c r="X49" i="3"/>
  <c r="AB49" i="3" s="1"/>
  <c r="T47" i="3"/>
  <c r="X47" i="3"/>
  <c r="AB47" i="3" s="1"/>
  <c r="T45" i="3"/>
  <c r="X45" i="3"/>
  <c r="AB45" i="3" s="1"/>
  <c r="T43" i="3"/>
  <c r="X43" i="3"/>
  <c r="AB43" i="3" s="1"/>
  <c r="S42" i="3"/>
  <c r="AN42" i="3" s="1"/>
  <c r="S41" i="3"/>
  <c r="AN41" i="3" s="1"/>
  <c r="S40" i="3"/>
  <c r="AN40" i="3" s="1"/>
  <c r="S39" i="3"/>
  <c r="AN39" i="3" s="1"/>
  <c r="S38" i="3"/>
  <c r="AN38" i="3" s="1"/>
  <c r="S37" i="3"/>
  <c r="AN37" i="3" s="1"/>
  <c r="S36" i="3"/>
  <c r="AN36" i="3" s="1"/>
  <c r="S35" i="3"/>
  <c r="AN35" i="3" s="1"/>
  <c r="S34" i="3"/>
  <c r="AN34" i="3" s="1"/>
  <c r="S33" i="3"/>
  <c r="AN33" i="3" s="1"/>
  <c r="S32" i="3"/>
  <c r="AN32" i="3" s="1"/>
  <c r="S31" i="3"/>
  <c r="AN31" i="3" s="1"/>
  <c r="S30" i="3"/>
  <c r="AN30" i="3" s="1"/>
  <c r="S29" i="3"/>
  <c r="AN29" i="3" s="1"/>
  <c r="S28" i="3"/>
  <c r="AN28" i="3" s="1"/>
  <c r="S27" i="3"/>
  <c r="AN27" i="3" s="1"/>
  <c r="S26" i="3"/>
  <c r="AN26" i="3" s="1"/>
  <c r="S25" i="3"/>
  <c r="AN25" i="3" s="1"/>
  <c r="S24" i="3"/>
  <c r="AN24" i="3" s="1"/>
  <c r="S23" i="3"/>
  <c r="AN23" i="3" s="1"/>
  <c r="S22" i="3"/>
  <c r="AN22" i="3" s="1"/>
  <c r="S21" i="3"/>
  <c r="AN21" i="3" s="1"/>
  <c r="S20" i="3"/>
  <c r="AN20" i="3" s="1"/>
  <c r="T18" i="3"/>
  <c r="X18" i="3"/>
  <c r="AB18" i="3" s="1"/>
  <c r="AD18" i="3" s="1"/>
  <c r="T16" i="3"/>
  <c r="X16" i="3"/>
  <c r="AB16" i="3" s="1"/>
  <c r="AD16" i="3" s="1"/>
  <c r="X42" i="3"/>
  <c r="AB42" i="3" s="1"/>
  <c r="AD42" i="3" s="1"/>
  <c r="X41" i="3"/>
  <c r="AB41" i="3" s="1"/>
  <c r="AD41" i="3" s="1"/>
  <c r="X40" i="3"/>
  <c r="AB40" i="3" s="1"/>
  <c r="AD40" i="3" s="1"/>
  <c r="X39" i="3"/>
  <c r="AB39" i="3" s="1"/>
  <c r="AD39" i="3" s="1"/>
  <c r="X38" i="3"/>
  <c r="AB38" i="3" s="1"/>
  <c r="AD38" i="3" s="1"/>
  <c r="X37" i="3"/>
  <c r="AB37" i="3" s="1"/>
  <c r="AD37" i="3" s="1"/>
  <c r="X36" i="3"/>
  <c r="AB36" i="3" s="1"/>
  <c r="AD36" i="3" s="1"/>
  <c r="X35" i="3"/>
  <c r="AB35" i="3" s="1"/>
  <c r="AD35" i="3" s="1"/>
  <c r="X34" i="3"/>
  <c r="AB34" i="3" s="1"/>
  <c r="AD34" i="3" s="1"/>
  <c r="X33" i="3"/>
  <c r="AB33" i="3" s="1"/>
  <c r="AD33" i="3" s="1"/>
  <c r="X32" i="3"/>
  <c r="AB32" i="3" s="1"/>
  <c r="AD32" i="3" s="1"/>
  <c r="X31" i="3"/>
  <c r="AB31" i="3" s="1"/>
  <c r="AD31" i="3" s="1"/>
  <c r="X30" i="3"/>
  <c r="AB30" i="3" s="1"/>
  <c r="AD30" i="3" s="1"/>
  <c r="X29" i="3"/>
  <c r="AB29" i="3" s="1"/>
  <c r="AD29" i="3" s="1"/>
  <c r="X28" i="3"/>
  <c r="AB28" i="3" s="1"/>
  <c r="AD28" i="3" s="1"/>
  <c r="X27" i="3"/>
  <c r="AB27" i="3" s="1"/>
  <c r="AD27" i="3" s="1"/>
  <c r="X26" i="3"/>
  <c r="AB26" i="3" s="1"/>
  <c r="AD26" i="3" s="1"/>
  <c r="X25" i="3"/>
  <c r="AB25" i="3" s="1"/>
  <c r="AD25" i="3" s="1"/>
  <c r="X24" i="3"/>
  <c r="AB24" i="3" s="1"/>
  <c r="AD24" i="3" s="1"/>
  <c r="X23" i="3"/>
  <c r="AB23" i="3" s="1"/>
  <c r="AD23" i="3" s="1"/>
  <c r="X22" i="3"/>
  <c r="AB22" i="3" s="1"/>
  <c r="AD22" i="3" s="1"/>
  <c r="X21" i="3"/>
  <c r="AB21" i="3" s="1"/>
  <c r="AD21" i="3" s="1"/>
  <c r="X20" i="3"/>
  <c r="AB20" i="3" s="1"/>
  <c r="AD20" i="3" s="1"/>
  <c r="T19" i="3"/>
  <c r="X19" i="3"/>
  <c r="AB19" i="3" s="1"/>
  <c r="S19" i="3"/>
  <c r="AN19" i="3" s="1"/>
  <c r="T17" i="3"/>
  <c r="X17" i="3"/>
  <c r="AB17" i="3" s="1"/>
  <c r="AD17" i="3" s="1"/>
  <c r="S17" i="3"/>
  <c r="AN17" i="3" s="1"/>
  <c r="T15" i="3"/>
  <c r="X15" i="3"/>
  <c r="AB15" i="3" s="1"/>
  <c r="S15" i="3"/>
  <c r="AN15" i="3" s="1"/>
  <c r="S14" i="3"/>
  <c r="AN14" i="3" s="1"/>
  <c r="S13" i="3"/>
  <c r="AN13" i="3" s="1"/>
  <c r="S12" i="3"/>
  <c r="AN12" i="3" s="1"/>
  <c r="S11" i="3"/>
  <c r="AN11" i="3" s="1"/>
  <c r="S10" i="3"/>
  <c r="AN10" i="3" s="1"/>
  <c r="S9" i="3"/>
  <c r="AN9" i="3" s="1"/>
  <c r="S8" i="3"/>
  <c r="AN8" i="3" s="1"/>
  <c r="S7" i="3"/>
  <c r="AN7" i="3" s="1"/>
  <c r="S6" i="3"/>
  <c r="AN6" i="3" s="1"/>
  <c r="S5" i="3"/>
  <c r="AN5" i="3" s="1"/>
  <c r="S4" i="3"/>
  <c r="AN4" i="3" s="1"/>
  <c r="S3" i="3"/>
  <c r="AN3" i="3" s="1"/>
  <c r="X14" i="3"/>
  <c r="AB14" i="3" s="1"/>
  <c r="AD14" i="3" s="1"/>
  <c r="X13" i="3"/>
  <c r="AB13" i="3" s="1"/>
  <c r="AD13" i="3" s="1"/>
  <c r="X12" i="3"/>
  <c r="AB12" i="3" s="1"/>
  <c r="AD12" i="3" s="1"/>
  <c r="X11" i="3"/>
  <c r="AB11" i="3" s="1"/>
  <c r="AD11" i="3" s="1"/>
  <c r="X10" i="3"/>
  <c r="AB10" i="3" s="1"/>
  <c r="AD10" i="3" s="1"/>
  <c r="X9" i="3"/>
  <c r="AB9" i="3" s="1"/>
  <c r="AD9" i="3" s="1"/>
  <c r="X8" i="3"/>
  <c r="AB8" i="3" s="1"/>
  <c r="AD8" i="3" s="1"/>
  <c r="X7" i="3"/>
  <c r="AB7" i="3" s="1"/>
  <c r="AD7" i="3" s="1"/>
  <c r="X6" i="3"/>
  <c r="AB6" i="3" s="1"/>
  <c r="AD6" i="3" s="1"/>
  <c r="X5" i="3"/>
  <c r="AB5" i="3" s="1"/>
  <c r="AD5" i="3" s="1"/>
  <c r="X4" i="3"/>
  <c r="AB4" i="3" s="1"/>
  <c r="AD4" i="3" s="1"/>
  <c r="X3" i="3"/>
  <c r="AB3" i="3" s="1"/>
  <c r="AD3" i="3" s="1"/>
  <c r="X39" i="2"/>
  <c r="AB39" i="2" s="1"/>
  <c r="AD39" i="2" s="1"/>
  <c r="V39" i="2"/>
  <c r="AA39" i="2" s="1"/>
  <c r="X38" i="2"/>
  <c r="AB38" i="2" s="1"/>
  <c r="AD38" i="2" s="1"/>
  <c r="V38" i="2"/>
  <c r="AA38" i="2" s="1"/>
  <c r="X37" i="2"/>
  <c r="AB37" i="2" s="1"/>
  <c r="AD37" i="2" s="1"/>
  <c r="V37" i="2"/>
  <c r="AA37" i="2" s="1"/>
  <c r="X36" i="2"/>
  <c r="AB36" i="2" s="1"/>
  <c r="AD36" i="2" s="1"/>
  <c r="V36" i="2"/>
  <c r="AA36" i="2" s="1"/>
  <c r="X35" i="2"/>
  <c r="AB35" i="2" s="1"/>
  <c r="AD35" i="2" s="1"/>
  <c r="V35" i="2"/>
  <c r="AA35" i="2" s="1"/>
  <c r="X34" i="2"/>
  <c r="AB34" i="2" s="1"/>
  <c r="AD34" i="2" s="1"/>
  <c r="V34" i="2"/>
  <c r="AA34" i="2" s="1"/>
  <c r="X33" i="2"/>
  <c r="AB33" i="2" s="1"/>
  <c r="AD33" i="2" s="1"/>
  <c r="V33" i="2"/>
  <c r="AA33" i="2" s="1"/>
  <c r="X32" i="2"/>
  <c r="AB32" i="2" s="1"/>
  <c r="AD32" i="2" s="1"/>
  <c r="V32" i="2"/>
  <c r="AA32" i="2" s="1"/>
  <c r="X31" i="2"/>
  <c r="AB31" i="2" s="1"/>
  <c r="AD31" i="2" s="1"/>
  <c r="V31" i="2"/>
  <c r="AA31" i="2" s="1"/>
  <c r="X30" i="2"/>
  <c r="AB30" i="2" s="1"/>
  <c r="AD30" i="2" s="1"/>
  <c r="V30" i="2"/>
  <c r="AA30" i="2" s="1"/>
  <c r="X29" i="2"/>
  <c r="AB29" i="2" s="1"/>
  <c r="AD29" i="2" s="1"/>
  <c r="V29" i="2"/>
  <c r="AA29" i="2" s="1"/>
  <c r="X28" i="2"/>
  <c r="AB28" i="2" s="1"/>
  <c r="AD28" i="2" s="1"/>
  <c r="V28" i="2"/>
  <c r="AA28" i="2" s="1"/>
  <c r="X27" i="2"/>
  <c r="AB27" i="2" s="1"/>
  <c r="AD27" i="2" s="1"/>
  <c r="V27" i="2"/>
  <c r="AA27" i="2" s="1"/>
  <c r="X26" i="2"/>
  <c r="AB26" i="2" s="1"/>
  <c r="AD26" i="2" s="1"/>
  <c r="V26" i="2"/>
  <c r="AA26" i="2" s="1"/>
  <c r="X25" i="2"/>
  <c r="AB25" i="2" s="1"/>
  <c r="AD25" i="2" s="1"/>
  <c r="V25" i="2"/>
  <c r="AA25" i="2" s="1"/>
  <c r="X24" i="2"/>
  <c r="AB24" i="2" s="1"/>
  <c r="AD24" i="2" s="1"/>
  <c r="V24" i="2"/>
  <c r="AA24" i="2" s="1"/>
  <c r="X23" i="2"/>
  <c r="AB23" i="2" s="1"/>
  <c r="AD23" i="2" s="1"/>
  <c r="V23" i="2"/>
  <c r="AA23" i="2" s="1"/>
  <c r="X22" i="2"/>
  <c r="AB22" i="2" s="1"/>
  <c r="AD22" i="2" s="1"/>
  <c r="V22" i="2"/>
  <c r="AA22" i="2" s="1"/>
  <c r="AN19" i="2"/>
  <c r="AN17" i="2"/>
  <c r="AN15" i="2"/>
  <c r="AN13" i="2"/>
  <c r="AN11" i="2"/>
  <c r="AN9" i="2"/>
  <c r="AN7" i="2"/>
  <c r="AN5" i="2"/>
  <c r="AN3" i="2"/>
  <c r="AD15" i="3" l="1"/>
  <c r="AD19" i="3"/>
  <c r="AD43" i="3"/>
  <c r="AF43" i="3" s="1"/>
  <c r="AD45" i="3"/>
  <c r="AD47" i="3"/>
  <c r="AF47" i="3" s="1"/>
  <c r="AD49" i="3"/>
  <c r="AD46" i="3"/>
  <c r="AD50" i="3"/>
  <c r="AA2" i="2"/>
  <c r="AA40" i="2" s="1"/>
  <c r="G8" i="8" s="1"/>
  <c r="V40" i="2"/>
  <c r="AN47" i="3"/>
  <c r="V51" i="3"/>
  <c r="X51" i="3"/>
  <c r="AC3" i="3"/>
  <c r="AE3" i="3" s="1"/>
  <c r="AC7" i="3"/>
  <c r="AE7" i="3" s="1"/>
  <c r="AC11" i="3"/>
  <c r="AE11" i="3" s="1"/>
  <c r="AC15" i="3"/>
  <c r="AE15" i="3" s="1"/>
  <c r="AC19" i="3"/>
  <c r="AE19" i="3" s="1"/>
  <c r="AC23" i="3"/>
  <c r="AE23" i="3" s="1"/>
  <c r="AC27" i="3"/>
  <c r="AE27" i="3" s="1"/>
  <c r="AC31" i="3"/>
  <c r="AE31" i="3" s="1"/>
  <c r="AC35" i="3"/>
  <c r="AE35" i="3" s="1"/>
  <c r="AC39" i="3"/>
  <c r="AE39" i="3" s="1"/>
  <c r="S51" i="3"/>
  <c r="T51" i="3"/>
  <c r="AC4" i="3"/>
  <c r="AE4" i="3" s="1"/>
  <c r="AC8" i="3"/>
  <c r="AE8" i="3" s="1"/>
  <c r="AC12" i="3"/>
  <c r="AE12" i="3" s="1"/>
  <c r="AC16" i="3"/>
  <c r="AE16" i="3" s="1"/>
  <c r="AC20" i="3"/>
  <c r="AE20" i="3" s="1"/>
  <c r="AC24" i="3"/>
  <c r="AE24" i="3" s="1"/>
  <c r="AC28" i="3"/>
  <c r="AE28" i="3" s="1"/>
  <c r="AC32" i="3"/>
  <c r="AE32" i="3" s="1"/>
  <c r="AC36" i="3"/>
  <c r="AE36" i="3" s="1"/>
  <c r="AC40" i="3"/>
  <c r="AE40" i="3" s="1"/>
  <c r="AC44" i="3"/>
  <c r="AE44" i="3" s="1"/>
  <c r="AC49" i="3"/>
  <c r="AE49" i="3" s="1"/>
  <c r="AC46" i="3"/>
  <c r="AE46" i="3" s="1"/>
  <c r="AF3" i="3"/>
  <c r="AF7" i="3"/>
  <c r="AF11" i="3"/>
  <c r="AF23" i="3"/>
  <c r="AF27" i="3"/>
  <c r="AF31" i="3"/>
  <c r="AF35" i="3"/>
  <c r="AF39" i="3"/>
  <c r="AF16" i="3"/>
  <c r="AE43" i="3"/>
  <c r="AF44" i="3"/>
  <c r="AB2" i="2"/>
  <c r="X40" i="2"/>
  <c r="AA51" i="3"/>
  <c r="F8" i="8" s="1"/>
  <c r="AC2" i="3"/>
  <c r="AB51" i="3"/>
  <c r="AD2" i="3"/>
  <c r="AC5" i="3"/>
  <c r="AE5" i="3" s="1"/>
  <c r="AC9" i="3"/>
  <c r="AE9" i="3" s="1"/>
  <c r="AC13" i="3"/>
  <c r="AE13" i="3" s="1"/>
  <c r="AC17" i="3"/>
  <c r="AE17" i="3" s="1"/>
  <c r="AC21" i="3"/>
  <c r="AE21" i="3" s="1"/>
  <c r="AC25" i="3"/>
  <c r="AE25" i="3" s="1"/>
  <c r="AC29" i="3"/>
  <c r="AE29" i="3" s="1"/>
  <c r="AC33" i="3"/>
  <c r="AE33" i="3" s="1"/>
  <c r="AC37" i="3"/>
  <c r="AE37" i="3" s="1"/>
  <c r="AC41" i="3"/>
  <c r="AE41" i="3" s="1"/>
  <c r="AC50" i="3"/>
  <c r="AE50" i="3" s="1"/>
  <c r="AC6" i="3"/>
  <c r="AE6" i="3" s="1"/>
  <c r="AC10" i="3"/>
  <c r="AE10" i="3" s="1"/>
  <c r="AC14" i="3"/>
  <c r="AE14" i="3" s="1"/>
  <c r="AC18" i="3"/>
  <c r="AE18" i="3" s="1"/>
  <c r="AC22" i="3"/>
  <c r="AE22" i="3" s="1"/>
  <c r="AC26" i="3"/>
  <c r="AE26" i="3" s="1"/>
  <c r="AC30" i="3"/>
  <c r="AE30" i="3" s="1"/>
  <c r="AC34" i="3"/>
  <c r="AE34" i="3" s="1"/>
  <c r="AC38" i="3"/>
  <c r="AE38" i="3" s="1"/>
  <c r="AC42" i="3"/>
  <c r="AE42" i="3" s="1"/>
  <c r="AC48" i="3"/>
  <c r="AE48" i="3" s="1"/>
  <c r="AC45" i="3"/>
  <c r="AE45" i="3" s="1"/>
  <c r="AN22" i="2"/>
  <c r="AC22" i="2"/>
  <c r="AN23" i="2"/>
  <c r="AC23" i="2"/>
  <c r="AN24" i="2"/>
  <c r="AC24" i="2"/>
  <c r="AN25" i="2"/>
  <c r="AC25" i="2"/>
  <c r="AN26" i="2"/>
  <c r="AC26" i="2"/>
  <c r="AN27" i="2"/>
  <c r="AC27" i="2"/>
  <c r="AN28" i="2"/>
  <c r="AC28" i="2"/>
  <c r="AN29" i="2"/>
  <c r="AC29" i="2"/>
  <c r="AN30" i="2"/>
  <c r="AC30" i="2"/>
  <c r="AN31" i="2"/>
  <c r="AC31" i="2"/>
  <c r="AN32" i="2"/>
  <c r="AC32" i="2"/>
  <c r="AN33" i="2"/>
  <c r="AC33" i="2"/>
  <c r="AN34" i="2"/>
  <c r="AC34" i="2"/>
  <c r="AN35" i="2"/>
  <c r="AC35" i="2"/>
  <c r="AN36" i="2"/>
  <c r="AC36" i="2"/>
  <c r="AN37" i="2"/>
  <c r="AC37" i="2"/>
  <c r="AN38" i="2"/>
  <c r="AC38" i="2"/>
  <c r="AN39" i="2"/>
  <c r="AC39" i="2"/>
  <c r="AE3" i="2"/>
  <c r="AF3" i="2"/>
  <c r="AE5" i="2"/>
  <c r="AF5" i="2"/>
  <c r="AE7" i="2"/>
  <c r="AF7" i="2"/>
  <c r="AE9" i="2"/>
  <c r="AF9" i="2"/>
  <c r="AE11" i="2"/>
  <c r="AF11" i="2"/>
  <c r="AE13" i="2"/>
  <c r="AF13" i="2"/>
  <c r="AE15" i="2"/>
  <c r="AF15" i="2"/>
  <c r="AE17" i="2"/>
  <c r="AF17" i="2"/>
  <c r="AE19" i="2"/>
  <c r="AF19" i="2"/>
  <c r="AE23" i="2"/>
  <c r="AF23" i="2"/>
  <c r="AE25" i="2"/>
  <c r="AF25" i="2"/>
  <c r="AE27" i="2"/>
  <c r="AF27" i="2"/>
  <c r="AE29" i="2"/>
  <c r="AF29" i="2"/>
  <c r="AE31" i="2"/>
  <c r="AF31" i="2"/>
  <c r="AE33" i="2"/>
  <c r="AF33" i="2"/>
  <c r="AE35" i="2"/>
  <c r="AF35" i="2"/>
  <c r="AE37" i="2"/>
  <c r="AF37" i="2"/>
  <c r="AE39" i="2"/>
  <c r="AF39" i="2"/>
  <c r="AN2" i="2"/>
  <c r="AC2" i="2"/>
  <c r="AN4" i="2"/>
  <c r="AC4" i="2"/>
  <c r="AN6" i="2"/>
  <c r="AC6" i="2"/>
  <c r="AN8" i="2"/>
  <c r="AC8" i="2"/>
  <c r="AN10" i="2"/>
  <c r="AC10" i="2"/>
  <c r="AN12" i="2"/>
  <c r="AC12" i="2"/>
  <c r="AN14" i="2"/>
  <c r="AC14" i="2"/>
  <c r="AN16" i="2"/>
  <c r="AC16" i="2"/>
  <c r="AN18" i="2"/>
  <c r="AC18" i="2"/>
  <c r="AN20" i="2"/>
  <c r="AC20" i="2"/>
  <c r="AN21" i="2"/>
  <c r="AC21" i="2"/>
  <c r="AE21" i="2" s="1"/>
  <c r="AN43" i="3"/>
  <c r="AN51" i="3" s="1"/>
  <c r="F11" i="8" s="1"/>
  <c r="R2" i="1"/>
  <c r="Y2" i="1" s="1"/>
  <c r="U2" i="1"/>
  <c r="W2" i="1"/>
  <c r="Z2" i="1"/>
  <c r="AL2" i="1"/>
  <c r="R3" i="1"/>
  <c r="Y3" i="1" s="1"/>
  <c r="U3" i="1"/>
  <c r="S3" i="1" s="1"/>
  <c r="W3" i="1"/>
  <c r="T3" i="1" s="1"/>
  <c r="Z3" i="1"/>
  <c r="AL3" i="1"/>
  <c r="AM3" i="1" s="1"/>
  <c r="R4" i="1"/>
  <c r="Y4" i="1" s="1"/>
  <c r="U4" i="1"/>
  <c r="S4" i="1" s="1"/>
  <c r="W4" i="1"/>
  <c r="T4" i="1" s="1"/>
  <c r="Z4" i="1"/>
  <c r="AL4" i="1"/>
  <c r="AM4" i="1" s="1"/>
  <c r="R5" i="1"/>
  <c r="U5" i="1"/>
  <c r="S5" i="1" s="1"/>
  <c r="W5" i="1"/>
  <c r="T5" i="1" s="1"/>
  <c r="Y5" i="1"/>
  <c r="Z5" i="1"/>
  <c r="AL5" i="1"/>
  <c r="AM5" i="1" s="1"/>
  <c r="R6" i="1"/>
  <c r="Y6" i="1" s="1"/>
  <c r="U6" i="1"/>
  <c r="S6" i="1" s="1"/>
  <c r="W6" i="1"/>
  <c r="T6" i="1" s="1"/>
  <c r="Z6" i="1"/>
  <c r="AL6" i="1"/>
  <c r="AM6" i="1" s="1"/>
  <c r="R7" i="1"/>
  <c r="Y7" i="1" s="1"/>
  <c r="U7" i="1"/>
  <c r="S7" i="1" s="1"/>
  <c r="W7" i="1"/>
  <c r="T7" i="1" s="1"/>
  <c r="Z7" i="1"/>
  <c r="AL7" i="1"/>
  <c r="AM7" i="1" s="1"/>
  <c r="R8" i="1"/>
  <c r="Y8" i="1" s="1"/>
  <c r="U8" i="1"/>
  <c r="S8" i="1" s="1"/>
  <c r="W8" i="1"/>
  <c r="T8" i="1" s="1"/>
  <c r="Z8" i="1"/>
  <c r="AL8" i="1"/>
  <c r="AM8" i="1" s="1"/>
  <c r="R9" i="1"/>
  <c r="U9" i="1"/>
  <c r="S9" i="1" s="1"/>
  <c r="W9" i="1"/>
  <c r="T9" i="1" s="1"/>
  <c r="Y9" i="1"/>
  <c r="Z9" i="1"/>
  <c r="AL9" i="1"/>
  <c r="AM9" i="1" s="1"/>
  <c r="R10" i="1"/>
  <c r="Y10" i="1" s="1"/>
  <c r="U10" i="1"/>
  <c r="S10" i="1" s="1"/>
  <c r="W10" i="1"/>
  <c r="T10" i="1" s="1"/>
  <c r="Z10" i="1"/>
  <c r="AL10" i="1"/>
  <c r="AM10" i="1" s="1"/>
  <c r="R11" i="1"/>
  <c r="Y11" i="1" s="1"/>
  <c r="U11" i="1"/>
  <c r="S11" i="1" s="1"/>
  <c r="W11" i="1"/>
  <c r="T11" i="1" s="1"/>
  <c r="Z11" i="1"/>
  <c r="AL11" i="1"/>
  <c r="AM11" i="1" s="1"/>
  <c r="R12" i="1"/>
  <c r="Y12" i="1" s="1"/>
  <c r="U12" i="1"/>
  <c r="S12" i="1" s="1"/>
  <c r="W12" i="1"/>
  <c r="T12" i="1" s="1"/>
  <c r="Z12" i="1"/>
  <c r="AL12" i="1"/>
  <c r="AM12" i="1" s="1"/>
  <c r="R13" i="1"/>
  <c r="S13" i="1"/>
  <c r="U13" i="1"/>
  <c r="V13" i="1" s="1"/>
  <c r="W13" i="1"/>
  <c r="Y13" i="1"/>
  <c r="Z13" i="1"/>
  <c r="AA13" i="1"/>
  <c r="AL13" i="1"/>
  <c r="AM13" i="1" s="1"/>
  <c r="AN13" i="1" s="1"/>
  <c r="R14" i="1"/>
  <c r="Y14" i="1" s="1"/>
  <c r="U14" i="1"/>
  <c r="V14" i="1" s="1"/>
  <c r="AA14" i="1" s="1"/>
  <c r="W14" i="1"/>
  <c r="Z14" i="1"/>
  <c r="AL14" i="1"/>
  <c r="AM14" i="1" s="1"/>
  <c r="R15" i="1"/>
  <c r="Y15" i="1" s="1"/>
  <c r="U15" i="1"/>
  <c r="V15" i="1" s="1"/>
  <c r="W15" i="1"/>
  <c r="Z15" i="1"/>
  <c r="AA15" i="1"/>
  <c r="AL15" i="1"/>
  <c r="AM15" i="1" s="1"/>
  <c r="R16" i="1"/>
  <c r="Y16" i="1" s="1"/>
  <c r="U16" i="1"/>
  <c r="V16" i="1" s="1"/>
  <c r="AA16" i="1" s="1"/>
  <c r="W16" i="1"/>
  <c r="Z16" i="1"/>
  <c r="AL16" i="1"/>
  <c r="AM16" i="1" s="1"/>
  <c r="R17" i="1"/>
  <c r="S17" i="1"/>
  <c r="U17" i="1"/>
  <c r="V17" i="1" s="1"/>
  <c r="W17" i="1"/>
  <c r="Y17" i="1"/>
  <c r="Z17" i="1"/>
  <c r="AA17" i="1"/>
  <c r="AL17" i="1"/>
  <c r="AM17" i="1" s="1"/>
  <c r="AN17" i="1" s="1"/>
  <c r="R18" i="1"/>
  <c r="Y18" i="1" s="1"/>
  <c r="U18" i="1"/>
  <c r="S18" i="1" s="1"/>
  <c r="W18" i="1"/>
  <c r="T18" i="1" s="1"/>
  <c r="Z18" i="1"/>
  <c r="AL18" i="1"/>
  <c r="AM18" i="1" s="1"/>
  <c r="R19" i="1"/>
  <c r="Y19" i="1" s="1"/>
  <c r="U19" i="1"/>
  <c r="S19" i="1" s="1"/>
  <c r="W19" i="1"/>
  <c r="T19" i="1" s="1"/>
  <c r="Z19" i="1"/>
  <c r="AL19" i="1"/>
  <c r="AM19" i="1" s="1"/>
  <c r="R20" i="1"/>
  <c r="Y20" i="1" s="1"/>
  <c r="U20" i="1"/>
  <c r="S20" i="1" s="1"/>
  <c r="W20" i="1"/>
  <c r="T20" i="1" s="1"/>
  <c r="Z20" i="1"/>
  <c r="AL20" i="1"/>
  <c r="AM20" i="1" s="1"/>
  <c r="R21" i="1"/>
  <c r="Y21" i="1" s="1"/>
  <c r="U21" i="1"/>
  <c r="S21" i="1" s="1"/>
  <c r="W21" i="1"/>
  <c r="T21" i="1" s="1"/>
  <c r="Z21" i="1"/>
  <c r="AL21" i="1"/>
  <c r="AM21" i="1" s="1"/>
  <c r="R22" i="1"/>
  <c r="Y22" i="1" s="1"/>
  <c r="U22" i="1"/>
  <c r="S22" i="1" s="1"/>
  <c r="W22" i="1"/>
  <c r="T22" i="1" s="1"/>
  <c r="Z22" i="1"/>
  <c r="AL22" i="1"/>
  <c r="AM22" i="1" s="1"/>
  <c r="R23" i="1"/>
  <c r="Y23" i="1" s="1"/>
  <c r="U23" i="1"/>
  <c r="S23" i="1" s="1"/>
  <c r="W23" i="1"/>
  <c r="T23" i="1" s="1"/>
  <c r="Z23" i="1"/>
  <c r="AL23" i="1"/>
  <c r="AM23" i="1" s="1"/>
  <c r="R24" i="1"/>
  <c r="Y24" i="1" s="1"/>
  <c r="U24" i="1"/>
  <c r="S24" i="1" s="1"/>
  <c r="W24" i="1"/>
  <c r="T24" i="1" s="1"/>
  <c r="Z24" i="1"/>
  <c r="AL24" i="1"/>
  <c r="AM24" i="1" s="1"/>
  <c r="R25" i="1"/>
  <c r="Y25" i="1" s="1"/>
  <c r="U25" i="1"/>
  <c r="S25" i="1" s="1"/>
  <c r="W25" i="1"/>
  <c r="T25" i="1" s="1"/>
  <c r="Z25" i="1"/>
  <c r="AL25" i="1"/>
  <c r="AM25" i="1" s="1"/>
  <c r="R26" i="1"/>
  <c r="Y26" i="1" s="1"/>
  <c r="U26" i="1"/>
  <c r="S26" i="1" s="1"/>
  <c r="W26" i="1"/>
  <c r="T26" i="1" s="1"/>
  <c r="Z26" i="1"/>
  <c r="AL26" i="1"/>
  <c r="AM26" i="1" s="1"/>
  <c r="R27" i="1"/>
  <c r="Y27" i="1" s="1"/>
  <c r="U27" i="1"/>
  <c r="S27" i="1" s="1"/>
  <c r="W27" i="1"/>
  <c r="T27" i="1" s="1"/>
  <c r="Z27" i="1"/>
  <c r="AL27" i="1"/>
  <c r="AM27" i="1" s="1"/>
  <c r="R28" i="1"/>
  <c r="Y28" i="1" s="1"/>
  <c r="U28" i="1"/>
  <c r="S28" i="1" s="1"/>
  <c r="W28" i="1"/>
  <c r="T28" i="1" s="1"/>
  <c r="Z28" i="1"/>
  <c r="AL28" i="1"/>
  <c r="AM28" i="1" s="1"/>
  <c r="R29" i="1"/>
  <c r="Y29" i="1" s="1"/>
  <c r="U29" i="1"/>
  <c r="S29" i="1" s="1"/>
  <c r="W29" i="1"/>
  <c r="T29" i="1" s="1"/>
  <c r="Z29" i="1"/>
  <c r="AL29" i="1"/>
  <c r="AM29" i="1" s="1"/>
  <c r="R30" i="1"/>
  <c r="Y30" i="1" s="1"/>
  <c r="U30" i="1"/>
  <c r="S30" i="1" s="1"/>
  <c r="W30" i="1"/>
  <c r="T30" i="1" s="1"/>
  <c r="Z30" i="1"/>
  <c r="AL30" i="1"/>
  <c r="AM30" i="1" s="1"/>
  <c r="R31" i="1"/>
  <c r="Y31" i="1" s="1"/>
  <c r="U31" i="1"/>
  <c r="S31" i="1" s="1"/>
  <c r="W31" i="1"/>
  <c r="T31" i="1" s="1"/>
  <c r="Z31" i="1"/>
  <c r="AL31" i="1"/>
  <c r="AM31" i="1" s="1"/>
  <c r="R32" i="1"/>
  <c r="Y32" i="1" s="1"/>
  <c r="U32" i="1"/>
  <c r="S32" i="1" s="1"/>
  <c r="W32" i="1"/>
  <c r="T32" i="1" s="1"/>
  <c r="Z32" i="1"/>
  <c r="AL32" i="1"/>
  <c r="AM32" i="1" s="1"/>
  <c r="R33" i="1"/>
  <c r="Y33" i="1" s="1"/>
  <c r="U33" i="1"/>
  <c r="S33" i="1" s="1"/>
  <c r="W33" i="1"/>
  <c r="T33" i="1" s="1"/>
  <c r="Z33" i="1"/>
  <c r="AL33" i="1"/>
  <c r="AM33" i="1" s="1"/>
  <c r="R34" i="1"/>
  <c r="Y34" i="1" s="1"/>
  <c r="U34" i="1"/>
  <c r="S34" i="1" s="1"/>
  <c r="W34" i="1"/>
  <c r="T34" i="1" s="1"/>
  <c r="Z34" i="1"/>
  <c r="AL34" i="1"/>
  <c r="AM34" i="1" s="1"/>
  <c r="R35" i="1"/>
  <c r="Y35" i="1" s="1"/>
  <c r="U35" i="1"/>
  <c r="S35" i="1" s="1"/>
  <c r="W35" i="1"/>
  <c r="T35" i="1" s="1"/>
  <c r="Z35" i="1"/>
  <c r="AL35" i="1"/>
  <c r="AM35" i="1" s="1"/>
  <c r="R36" i="1"/>
  <c r="Y36" i="1" s="1"/>
  <c r="U36" i="1"/>
  <c r="S36" i="1" s="1"/>
  <c r="W36" i="1"/>
  <c r="Z36" i="1"/>
  <c r="AL36" i="1"/>
  <c r="AM36" i="1" s="1"/>
  <c r="R37" i="1"/>
  <c r="Y37" i="1" s="1"/>
  <c r="U37" i="1"/>
  <c r="S37" i="1" s="1"/>
  <c r="W37" i="1"/>
  <c r="T37" i="1" s="1"/>
  <c r="Z37" i="1"/>
  <c r="AL37" i="1"/>
  <c r="AM37" i="1" s="1"/>
  <c r="R38" i="1"/>
  <c r="U38" i="1"/>
  <c r="W38" i="1"/>
  <c r="Z38" i="1"/>
  <c r="AL38" i="1"/>
  <c r="AM38" i="1" s="1"/>
  <c r="R39" i="1"/>
  <c r="Y39" i="1" s="1"/>
  <c r="U39" i="1"/>
  <c r="S39" i="1" s="1"/>
  <c r="W39" i="1"/>
  <c r="T39" i="1" s="1"/>
  <c r="Z39" i="1"/>
  <c r="AL39" i="1"/>
  <c r="AM39" i="1" s="1"/>
  <c r="R40" i="1"/>
  <c r="Y40" i="1" s="1"/>
  <c r="U40" i="1"/>
  <c r="S40" i="1" s="1"/>
  <c r="W40" i="1"/>
  <c r="T40" i="1" s="1"/>
  <c r="Z40" i="1"/>
  <c r="AL40" i="1"/>
  <c r="AM40" i="1" s="1"/>
  <c r="R41" i="1"/>
  <c r="Y41" i="1" s="1"/>
  <c r="U41" i="1"/>
  <c r="S41" i="1" s="1"/>
  <c r="W41" i="1"/>
  <c r="T41" i="1" s="1"/>
  <c r="Z41" i="1"/>
  <c r="AL41" i="1"/>
  <c r="AM41" i="1" s="1"/>
  <c r="R42" i="1"/>
  <c r="Y42" i="1" s="1"/>
  <c r="U42" i="1"/>
  <c r="S42" i="1" s="1"/>
  <c r="W42" i="1"/>
  <c r="T42" i="1" s="1"/>
  <c r="Z42" i="1"/>
  <c r="AL42" i="1"/>
  <c r="AM42" i="1" s="1"/>
  <c r="R43" i="1"/>
  <c r="Y43" i="1" s="1"/>
  <c r="U43" i="1"/>
  <c r="S43" i="1" s="1"/>
  <c r="W43" i="1"/>
  <c r="T43" i="1" s="1"/>
  <c r="Z43" i="1"/>
  <c r="AL43" i="1"/>
  <c r="AM43" i="1" s="1"/>
  <c r="R44" i="1"/>
  <c r="Y44" i="1" s="1"/>
  <c r="U44" i="1"/>
  <c r="S44" i="1" s="1"/>
  <c r="W44" i="1"/>
  <c r="T44" i="1" s="1"/>
  <c r="Z44" i="1"/>
  <c r="AL44" i="1"/>
  <c r="AM44" i="1" s="1"/>
  <c r="R45" i="1"/>
  <c r="Y45" i="1" s="1"/>
  <c r="U45" i="1"/>
  <c r="S45" i="1" s="1"/>
  <c r="W45" i="1"/>
  <c r="T45" i="1" s="1"/>
  <c r="Z45" i="1"/>
  <c r="AL45" i="1"/>
  <c r="AM45" i="1" s="1"/>
  <c r="R46" i="1"/>
  <c r="Y46" i="1" s="1"/>
  <c r="U46" i="1"/>
  <c r="S46" i="1" s="1"/>
  <c r="W46" i="1"/>
  <c r="T46" i="1" s="1"/>
  <c r="Z46" i="1"/>
  <c r="AL46" i="1"/>
  <c r="AM46" i="1" s="1"/>
  <c r="R47" i="1"/>
  <c r="Y47" i="1" s="1"/>
  <c r="U47" i="1"/>
  <c r="S47" i="1" s="1"/>
  <c r="W47" i="1"/>
  <c r="T47" i="1" s="1"/>
  <c r="Z47" i="1"/>
  <c r="AL47" i="1"/>
  <c r="AM47" i="1" s="1"/>
  <c r="R48" i="1"/>
  <c r="Y48" i="1" s="1"/>
  <c r="U48" i="1"/>
  <c r="S48" i="1" s="1"/>
  <c r="W48" i="1"/>
  <c r="T48" i="1" s="1"/>
  <c r="Z48" i="1"/>
  <c r="AL48" i="1"/>
  <c r="AM48" i="1" s="1"/>
  <c r="R49" i="1"/>
  <c r="Y49" i="1" s="1"/>
  <c r="U49" i="1"/>
  <c r="S49" i="1" s="1"/>
  <c r="W49" i="1"/>
  <c r="T49" i="1" s="1"/>
  <c r="Z49" i="1"/>
  <c r="AL49" i="1"/>
  <c r="AM49" i="1" s="1"/>
  <c r="R50" i="1"/>
  <c r="Y50" i="1" s="1"/>
  <c r="U50" i="1"/>
  <c r="S50" i="1" s="1"/>
  <c r="W50" i="1"/>
  <c r="T50" i="1" s="1"/>
  <c r="Z50" i="1"/>
  <c r="AL50" i="1"/>
  <c r="AM50" i="1" s="1"/>
  <c r="R51" i="1"/>
  <c r="Y51" i="1" s="1"/>
  <c r="U51" i="1"/>
  <c r="S51" i="1" s="1"/>
  <c r="W51" i="1"/>
  <c r="T51" i="1" s="1"/>
  <c r="Z51" i="1"/>
  <c r="AL51" i="1"/>
  <c r="AM51" i="1" s="1"/>
  <c r="R52" i="1"/>
  <c r="Y52" i="1" s="1"/>
  <c r="U52" i="1"/>
  <c r="S52" i="1" s="1"/>
  <c r="W52" i="1"/>
  <c r="T52" i="1" s="1"/>
  <c r="Z52" i="1"/>
  <c r="AL52" i="1"/>
  <c r="AM52" i="1" s="1"/>
  <c r="R53" i="1"/>
  <c r="Y53" i="1" s="1"/>
  <c r="U53" i="1"/>
  <c r="S53" i="1" s="1"/>
  <c r="W53" i="1"/>
  <c r="T53" i="1" s="1"/>
  <c r="Z53" i="1"/>
  <c r="AL53" i="1"/>
  <c r="AM53" i="1" s="1"/>
  <c r="R54" i="1"/>
  <c r="Y54" i="1" s="1"/>
  <c r="U54" i="1"/>
  <c r="S54" i="1" s="1"/>
  <c r="W54" i="1"/>
  <c r="T54" i="1" s="1"/>
  <c r="Z54" i="1"/>
  <c r="AL54" i="1"/>
  <c r="AM54" i="1" s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 s="1"/>
  <c r="AO56" i="1"/>
  <c r="X52" i="1" l="1"/>
  <c r="AB52" i="1" s="1"/>
  <c r="AD52" i="1" s="1"/>
  <c r="AF52" i="1" s="1"/>
  <c r="V52" i="1"/>
  <c r="AA52" i="1" s="1"/>
  <c r="AC52" i="1" s="1"/>
  <c r="X50" i="1"/>
  <c r="AB50" i="1" s="1"/>
  <c r="AD50" i="1" s="1"/>
  <c r="AF50" i="1" s="1"/>
  <c r="V50" i="1"/>
  <c r="AA50" i="1" s="1"/>
  <c r="AC50" i="1" s="1"/>
  <c r="X48" i="1"/>
  <c r="AB48" i="1" s="1"/>
  <c r="AD48" i="1" s="1"/>
  <c r="V48" i="1"/>
  <c r="AA48" i="1" s="1"/>
  <c r="AC48" i="1" s="1"/>
  <c r="X46" i="1"/>
  <c r="AB46" i="1" s="1"/>
  <c r="AD46" i="1" s="1"/>
  <c r="AF46" i="1" s="1"/>
  <c r="V46" i="1"/>
  <c r="AA46" i="1" s="1"/>
  <c r="AC46" i="1" s="1"/>
  <c r="X44" i="1"/>
  <c r="AB44" i="1" s="1"/>
  <c r="AD44" i="1" s="1"/>
  <c r="V44" i="1"/>
  <c r="AA44" i="1" s="1"/>
  <c r="AC44" i="1" s="1"/>
  <c r="X42" i="1"/>
  <c r="AB42" i="1" s="1"/>
  <c r="AD42" i="1" s="1"/>
  <c r="V42" i="1"/>
  <c r="AA42" i="1" s="1"/>
  <c r="AC42" i="1" s="1"/>
  <c r="X40" i="1"/>
  <c r="AB40" i="1" s="1"/>
  <c r="AD40" i="1" s="1"/>
  <c r="V40" i="1"/>
  <c r="AA40" i="1" s="1"/>
  <c r="AC40" i="1" s="1"/>
  <c r="X39" i="1"/>
  <c r="AB39" i="1" s="1"/>
  <c r="AD39" i="1" s="1"/>
  <c r="V39" i="1"/>
  <c r="AA39" i="1" s="1"/>
  <c r="AC39" i="1" s="1"/>
  <c r="X37" i="1"/>
  <c r="AB37" i="1" s="1"/>
  <c r="AD37" i="1" s="1"/>
  <c r="V37" i="1"/>
  <c r="AA37" i="1" s="1"/>
  <c r="AC37" i="1" s="1"/>
  <c r="X35" i="1"/>
  <c r="AB35" i="1" s="1"/>
  <c r="AD35" i="1" s="1"/>
  <c r="V35" i="1"/>
  <c r="AA35" i="1" s="1"/>
  <c r="AC35" i="1" s="1"/>
  <c r="X33" i="1"/>
  <c r="AB33" i="1" s="1"/>
  <c r="AD33" i="1" s="1"/>
  <c r="V33" i="1"/>
  <c r="AA33" i="1" s="1"/>
  <c r="AC33" i="1" s="1"/>
  <c r="X31" i="1"/>
  <c r="AB31" i="1" s="1"/>
  <c r="AD31" i="1" s="1"/>
  <c r="V31" i="1"/>
  <c r="AA31" i="1" s="1"/>
  <c r="AC31" i="1" s="1"/>
  <c r="X29" i="1"/>
  <c r="AB29" i="1" s="1"/>
  <c r="AD29" i="1" s="1"/>
  <c r="V29" i="1"/>
  <c r="AA29" i="1" s="1"/>
  <c r="AC29" i="1" s="1"/>
  <c r="X27" i="1"/>
  <c r="AB27" i="1" s="1"/>
  <c r="AD27" i="1" s="1"/>
  <c r="V27" i="1"/>
  <c r="AA27" i="1" s="1"/>
  <c r="AC27" i="1" s="1"/>
  <c r="X25" i="1"/>
  <c r="AB25" i="1" s="1"/>
  <c r="AD25" i="1" s="1"/>
  <c r="V25" i="1"/>
  <c r="AA25" i="1" s="1"/>
  <c r="AC25" i="1" s="1"/>
  <c r="X23" i="1"/>
  <c r="AB23" i="1" s="1"/>
  <c r="AD23" i="1" s="1"/>
  <c r="V23" i="1"/>
  <c r="AA23" i="1" s="1"/>
  <c r="AC23" i="1" s="1"/>
  <c r="X21" i="1"/>
  <c r="AB21" i="1" s="1"/>
  <c r="AD21" i="1" s="1"/>
  <c r="V21" i="1"/>
  <c r="AA21" i="1" s="1"/>
  <c r="AC21" i="1" s="1"/>
  <c r="X19" i="1"/>
  <c r="AB19" i="1" s="1"/>
  <c r="AD19" i="1" s="1"/>
  <c r="V19" i="1"/>
  <c r="AA19" i="1" s="1"/>
  <c r="AC19" i="1" s="1"/>
  <c r="AM2" i="1"/>
  <c r="AM55" i="1" s="1"/>
  <c r="AL55" i="1"/>
  <c r="T2" i="1"/>
  <c r="W55" i="1"/>
  <c r="AC40" i="2"/>
  <c r="AD2" i="2"/>
  <c r="AD40" i="2" s="1"/>
  <c r="AB40" i="2"/>
  <c r="AF18" i="3"/>
  <c r="AF41" i="3"/>
  <c r="AF37" i="3"/>
  <c r="AF33" i="3"/>
  <c r="AF29" i="3"/>
  <c r="AF25" i="3"/>
  <c r="AF21" i="3"/>
  <c r="AF13" i="3"/>
  <c r="AF9" i="3"/>
  <c r="AF5" i="3"/>
  <c r="AF46" i="3"/>
  <c r="AF40" i="3"/>
  <c r="AF36" i="3"/>
  <c r="AF32" i="3"/>
  <c r="AF28" i="3"/>
  <c r="AF24" i="3"/>
  <c r="AF20" i="3"/>
  <c r="AF15" i="3"/>
  <c r="AF12" i="3"/>
  <c r="AF8" i="3"/>
  <c r="AF4" i="3"/>
  <c r="Z55" i="1"/>
  <c r="C4" i="5" s="1"/>
  <c r="S2" i="1"/>
  <c r="U55" i="1"/>
  <c r="AN40" i="2"/>
  <c r="G11" i="8" s="1"/>
  <c r="AD51" i="3"/>
  <c r="AF2" i="3"/>
  <c r="AC51" i="3"/>
  <c r="AE2" i="3"/>
  <c r="AF48" i="3"/>
  <c r="AF17" i="3"/>
  <c r="AF50" i="3"/>
  <c r="AF49" i="3"/>
  <c r="AF45" i="3"/>
  <c r="AF42" i="3"/>
  <c r="AF38" i="3"/>
  <c r="AF34" i="3"/>
  <c r="AF30" i="3"/>
  <c r="AF26" i="3"/>
  <c r="AF22" i="3"/>
  <c r="AF19" i="3"/>
  <c r="AF14" i="3"/>
  <c r="AF10" i="3"/>
  <c r="AF6" i="3"/>
  <c r="AE47" i="3"/>
  <c r="AF21" i="2"/>
  <c r="AF38" i="2"/>
  <c r="AE38" i="2"/>
  <c r="AF36" i="2"/>
  <c r="AE36" i="2"/>
  <c r="AF34" i="2"/>
  <c r="AE34" i="2"/>
  <c r="AF32" i="2"/>
  <c r="AE32" i="2"/>
  <c r="AF30" i="2"/>
  <c r="AE30" i="2"/>
  <c r="AF28" i="2"/>
  <c r="AE28" i="2"/>
  <c r="AF26" i="2"/>
  <c r="AE26" i="2"/>
  <c r="AF24" i="2"/>
  <c r="AE24" i="2"/>
  <c r="AF22" i="2"/>
  <c r="AE22" i="2"/>
  <c r="AF20" i="2"/>
  <c r="AE20" i="2"/>
  <c r="AF18" i="2"/>
  <c r="AE18" i="2"/>
  <c r="AF16" i="2"/>
  <c r="AE16" i="2"/>
  <c r="AF14" i="2"/>
  <c r="AE14" i="2"/>
  <c r="AF12" i="2"/>
  <c r="AE12" i="2"/>
  <c r="AF10" i="2"/>
  <c r="AE10" i="2"/>
  <c r="AF8" i="2"/>
  <c r="AE8" i="2"/>
  <c r="AF6" i="2"/>
  <c r="AE6" i="2"/>
  <c r="AF4" i="2"/>
  <c r="AE4" i="2"/>
  <c r="AF2" i="2"/>
  <c r="AF40" i="2" s="1"/>
  <c r="C6" i="7" s="1"/>
  <c r="AE2" i="2"/>
  <c r="AE40" i="2" s="1"/>
  <c r="G10" i="8" s="1"/>
  <c r="AE52" i="1"/>
  <c r="AE50" i="1"/>
  <c r="AE48" i="1"/>
  <c r="AF48" i="1"/>
  <c r="AE46" i="1"/>
  <c r="AF44" i="1"/>
  <c r="AE44" i="1"/>
  <c r="AF42" i="1"/>
  <c r="AE42" i="1"/>
  <c r="AF40" i="1"/>
  <c r="AE40" i="1"/>
  <c r="AE39" i="1"/>
  <c r="AF39" i="1"/>
  <c r="AE37" i="1"/>
  <c r="AF37" i="1"/>
  <c r="AE35" i="1"/>
  <c r="AF35" i="1"/>
  <c r="AE33" i="1"/>
  <c r="AF33" i="1"/>
  <c r="AE31" i="1"/>
  <c r="AF31" i="1"/>
  <c r="AE29" i="1"/>
  <c r="AF29" i="1"/>
  <c r="AE27" i="1"/>
  <c r="AF27" i="1"/>
  <c r="AE25" i="1"/>
  <c r="AF25" i="1"/>
  <c r="AE23" i="1"/>
  <c r="AF23" i="1"/>
  <c r="AE21" i="1"/>
  <c r="AF21" i="1"/>
  <c r="AE19" i="1"/>
  <c r="AF19" i="1"/>
  <c r="X54" i="1"/>
  <c r="AB54" i="1" s="1"/>
  <c r="AD54" i="1" s="1"/>
  <c r="V54" i="1"/>
  <c r="AA54" i="1" s="1"/>
  <c r="AC54" i="1" s="1"/>
  <c r="AN39" i="1"/>
  <c r="AN37" i="1"/>
  <c r="AN35" i="1"/>
  <c r="AN33" i="1"/>
  <c r="AN31" i="1"/>
  <c r="AN29" i="1"/>
  <c r="AN27" i="1"/>
  <c r="AN25" i="1"/>
  <c r="AN23" i="1"/>
  <c r="AN21" i="1"/>
  <c r="AN19" i="1"/>
  <c r="AC17" i="1"/>
  <c r="AC13" i="1"/>
  <c r="X53" i="1"/>
  <c r="AB53" i="1" s="1"/>
  <c r="AD53" i="1" s="1"/>
  <c r="V53" i="1"/>
  <c r="AA53" i="1" s="1"/>
  <c r="X51" i="1"/>
  <c r="AB51" i="1" s="1"/>
  <c r="AD51" i="1" s="1"/>
  <c r="V51" i="1"/>
  <c r="AA51" i="1" s="1"/>
  <c r="X49" i="1"/>
  <c r="AB49" i="1" s="1"/>
  <c r="AD49" i="1" s="1"/>
  <c r="V49" i="1"/>
  <c r="AA49" i="1" s="1"/>
  <c r="X47" i="1"/>
  <c r="AB47" i="1" s="1"/>
  <c r="AD47" i="1" s="1"/>
  <c r="V47" i="1"/>
  <c r="AA47" i="1" s="1"/>
  <c r="X45" i="1"/>
  <c r="AB45" i="1" s="1"/>
  <c r="AD45" i="1" s="1"/>
  <c r="V45" i="1"/>
  <c r="AA45" i="1" s="1"/>
  <c r="X43" i="1"/>
  <c r="AB43" i="1" s="1"/>
  <c r="AD43" i="1" s="1"/>
  <c r="V43" i="1"/>
  <c r="AA43" i="1" s="1"/>
  <c r="X41" i="1"/>
  <c r="AB41" i="1" s="1"/>
  <c r="AD41" i="1" s="1"/>
  <c r="V41" i="1"/>
  <c r="AA41" i="1" s="1"/>
  <c r="S38" i="1"/>
  <c r="V38" i="1"/>
  <c r="AA38" i="1" s="1"/>
  <c r="T38" i="1"/>
  <c r="X38" i="1"/>
  <c r="AB38" i="1" s="1"/>
  <c r="Y38" i="1"/>
  <c r="Y55" i="1" s="1"/>
  <c r="B4" i="5" s="1"/>
  <c r="T36" i="1"/>
  <c r="X36" i="1"/>
  <c r="AB36" i="1" s="1"/>
  <c r="V36" i="1"/>
  <c r="AA36" i="1" s="1"/>
  <c r="X34" i="1"/>
  <c r="AB34" i="1" s="1"/>
  <c r="AD34" i="1" s="1"/>
  <c r="V34" i="1"/>
  <c r="AA34" i="1" s="1"/>
  <c r="AC34" i="1" s="1"/>
  <c r="X32" i="1"/>
  <c r="AB32" i="1" s="1"/>
  <c r="AD32" i="1" s="1"/>
  <c r="V32" i="1"/>
  <c r="AA32" i="1" s="1"/>
  <c r="X30" i="1"/>
  <c r="AB30" i="1" s="1"/>
  <c r="AD30" i="1" s="1"/>
  <c r="V30" i="1"/>
  <c r="AA30" i="1" s="1"/>
  <c r="AC30" i="1" s="1"/>
  <c r="X28" i="1"/>
  <c r="AB28" i="1" s="1"/>
  <c r="AD28" i="1" s="1"/>
  <c r="V28" i="1"/>
  <c r="AA28" i="1" s="1"/>
  <c r="X26" i="1"/>
  <c r="AB26" i="1" s="1"/>
  <c r="AD26" i="1" s="1"/>
  <c r="V26" i="1"/>
  <c r="AA26" i="1" s="1"/>
  <c r="AC26" i="1" s="1"/>
  <c r="X24" i="1"/>
  <c r="AB24" i="1" s="1"/>
  <c r="AD24" i="1" s="1"/>
  <c r="V24" i="1"/>
  <c r="AA24" i="1" s="1"/>
  <c r="X22" i="1"/>
  <c r="AB22" i="1" s="1"/>
  <c r="AD22" i="1" s="1"/>
  <c r="V22" i="1"/>
  <c r="AA22" i="1" s="1"/>
  <c r="AC22" i="1" s="1"/>
  <c r="X20" i="1"/>
  <c r="AB20" i="1" s="1"/>
  <c r="AD20" i="1" s="1"/>
  <c r="V20" i="1"/>
  <c r="AA20" i="1" s="1"/>
  <c r="X18" i="1"/>
  <c r="AB18" i="1" s="1"/>
  <c r="AD18" i="1" s="1"/>
  <c r="V18" i="1"/>
  <c r="AA18" i="1" s="1"/>
  <c r="AC18" i="1" s="1"/>
  <c r="S15" i="1"/>
  <c r="AN15" i="1" s="1"/>
  <c r="AN54" i="1"/>
  <c r="AN52" i="1"/>
  <c r="AN50" i="1"/>
  <c r="AN48" i="1"/>
  <c r="AN46" i="1"/>
  <c r="AN44" i="1"/>
  <c r="AN42" i="1"/>
  <c r="AN40" i="1"/>
  <c r="AN38" i="1"/>
  <c r="AN34" i="1"/>
  <c r="AN30" i="1"/>
  <c r="AN26" i="1"/>
  <c r="AN22" i="1"/>
  <c r="AN18" i="1"/>
  <c r="T16" i="1"/>
  <c r="X16" i="1"/>
  <c r="AB16" i="1" s="1"/>
  <c r="S16" i="1"/>
  <c r="AN16" i="1" s="1"/>
  <c r="T14" i="1"/>
  <c r="X14" i="1"/>
  <c r="AB14" i="1" s="1"/>
  <c r="S14" i="1"/>
  <c r="AN14" i="1" s="1"/>
  <c r="T17" i="1"/>
  <c r="X17" i="1"/>
  <c r="AB17" i="1" s="1"/>
  <c r="T15" i="1"/>
  <c r="X15" i="1"/>
  <c r="AB15" i="1" s="1"/>
  <c r="T13" i="1"/>
  <c r="X13" i="1"/>
  <c r="AB13" i="1" s="1"/>
  <c r="X12" i="1"/>
  <c r="AB12" i="1" s="1"/>
  <c r="AD12" i="1" s="1"/>
  <c r="V12" i="1"/>
  <c r="AA12" i="1" s="1"/>
  <c r="X11" i="1"/>
  <c r="AB11" i="1" s="1"/>
  <c r="AD11" i="1" s="1"/>
  <c r="V11" i="1"/>
  <c r="AA11" i="1" s="1"/>
  <c r="X10" i="1"/>
  <c r="AB10" i="1" s="1"/>
  <c r="AD10" i="1" s="1"/>
  <c r="V10" i="1"/>
  <c r="AA10" i="1" s="1"/>
  <c r="X9" i="1"/>
  <c r="AB9" i="1" s="1"/>
  <c r="AD9" i="1" s="1"/>
  <c r="V9" i="1"/>
  <c r="AA9" i="1" s="1"/>
  <c r="X8" i="1"/>
  <c r="AB8" i="1" s="1"/>
  <c r="AD8" i="1" s="1"/>
  <c r="V8" i="1"/>
  <c r="AA8" i="1" s="1"/>
  <c r="X7" i="1"/>
  <c r="AB7" i="1" s="1"/>
  <c r="AD7" i="1" s="1"/>
  <c r="V7" i="1"/>
  <c r="AA7" i="1" s="1"/>
  <c r="X6" i="1"/>
  <c r="AB6" i="1" s="1"/>
  <c r="AD6" i="1" s="1"/>
  <c r="V6" i="1"/>
  <c r="AA6" i="1" s="1"/>
  <c r="X5" i="1"/>
  <c r="AB5" i="1" s="1"/>
  <c r="AD5" i="1" s="1"/>
  <c r="V5" i="1"/>
  <c r="AA5" i="1" s="1"/>
  <c r="X4" i="1"/>
  <c r="AB4" i="1" s="1"/>
  <c r="AD4" i="1" s="1"/>
  <c r="V4" i="1"/>
  <c r="AA4" i="1" s="1"/>
  <c r="X3" i="1"/>
  <c r="AB3" i="1" s="1"/>
  <c r="AD3" i="1" s="1"/>
  <c r="V3" i="1"/>
  <c r="AA3" i="1" s="1"/>
  <c r="X2" i="1"/>
  <c r="V2" i="1"/>
  <c r="AB2" i="1" l="1"/>
  <c r="X55" i="1"/>
  <c r="AD14" i="1"/>
  <c r="AD38" i="1"/>
  <c r="AC38" i="1"/>
  <c r="F6" i="8"/>
  <c r="C6" i="6"/>
  <c r="F7" i="8"/>
  <c r="D6" i="6"/>
  <c r="F9" i="8"/>
  <c r="G9" i="8"/>
  <c r="G6" i="8"/>
  <c r="C5" i="6"/>
  <c r="AA2" i="1"/>
  <c r="AA55" i="1" s="1"/>
  <c r="H8" i="8" s="1"/>
  <c r="V55" i="1"/>
  <c r="AE51" i="3"/>
  <c r="F10" i="8" s="1"/>
  <c r="AF51" i="3"/>
  <c r="C7" i="7" s="1"/>
  <c r="S55" i="1"/>
  <c r="G7" i="8"/>
  <c r="D5" i="6"/>
  <c r="T55" i="1"/>
  <c r="AN2" i="1"/>
  <c r="AC2" i="1"/>
  <c r="AN3" i="1"/>
  <c r="AC3" i="1"/>
  <c r="AN4" i="1"/>
  <c r="AC4" i="1"/>
  <c r="AN5" i="1"/>
  <c r="AC5" i="1"/>
  <c r="AN6" i="1"/>
  <c r="AC6" i="1"/>
  <c r="AN7" i="1"/>
  <c r="AC7" i="1"/>
  <c r="AN8" i="1"/>
  <c r="AC8" i="1"/>
  <c r="AN9" i="1"/>
  <c r="AC9" i="1"/>
  <c r="AN10" i="1"/>
  <c r="AC10" i="1"/>
  <c r="AN11" i="1"/>
  <c r="AC11" i="1"/>
  <c r="AN12" i="1"/>
  <c r="AC12" i="1"/>
  <c r="AD13" i="1"/>
  <c r="AD15" i="1"/>
  <c r="AD17" i="1"/>
  <c r="AD16" i="1"/>
  <c r="AD36" i="1"/>
  <c r="AC16" i="1"/>
  <c r="AE54" i="1"/>
  <c r="AF54" i="1"/>
  <c r="AC15" i="1"/>
  <c r="AE3" i="1"/>
  <c r="AF3" i="1"/>
  <c r="AE5" i="1"/>
  <c r="AF5" i="1"/>
  <c r="AE7" i="1"/>
  <c r="AF7" i="1"/>
  <c r="AE9" i="1"/>
  <c r="AF9" i="1"/>
  <c r="AE11" i="1"/>
  <c r="AF11" i="1"/>
  <c r="AF18" i="1"/>
  <c r="AE18" i="1"/>
  <c r="AN20" i="1"/>
  <c r="AC20" i="1"/>
  <c r="AF22" i="1"/>
  <c r="AE22" i="1"/>
  <c r="AN24" i="1"/>
  <c r="AC24" i="1"/>
  <c r="AF26" i="1"/>
  <c r="AE26" i="1"/>
  <c r="AN28" i="1"/>
  <c r="AC28" i="1"/>
  <c r="AF30" i="1"/>
  <c r="AE30" i="1"/>
  <c r="AN32" i="1"/>
  <c r="AC32" i="1"/>
  <c r="AF34" i="1"/>
  <c r="AE34" i="1"/>
  <c r="AN36" i="1"/>
  <c r="AC36" i="1"/>
  <c r="AF38" i="1"/>
  <c r="AE38" i="1"/>
  <c r="AN41" i="1"/>
  <c r="AC41" i="1"/>
  <c r="AF41" i="1" s="1"/>
  <c r="AN43" i="1"/>
  <c r="AC43" i="1"/>
  <c r="AF43" i="1" s="1"/>
  <c r="AN45" i="1"/>
  <c r="AC45" i="1"/>
  <c r="AF45" i="1" s="1"/>
  <c r="AN47" i="1"/>
  <c r="AC47" i="1"/>
  <c r="AE47" i="1" s="1"/>
  <c r="AN49" i="1"/>
  <c r="AC49" i="1"/>
  <c r="AE49" i="1" s="1"/>
  <c r="AN51" i="1"/>
  <c r="AC51" i="1"/>
  <c r="AE51" i="1" s="1"/>
  <c r="AN53" i="1"/>
  <c r="AC53" i="1"/>
  <c r="AE53" i="1" s="1"/>
  <c r="AC14" i="1"/>
  <c r="AN55" i="1" l="1"/>
  <c r="H11" i="8" s="1"/>
  <c r="AC55" i="1"/>
  <c r="AD2" i="1"/>
  <c r="AD55" i="1" s="1"/>
  <c r="AB55" i="1"/>
  <c r="H9" i="8" s="1"/>
  <c r="AF28" i="1"/>
  <c r="AE28" i="1"/>
  <c r="AF24" i="1"/>
  <c r="AE24" i="1"/>
  <c r="AF20" i="1"/>
  <c r="AE20" i="1"/>
  <c r="AF14" i="1"/>
  <c r="AE14" i="1"/>
  <c r="AF16" i="1"/>
  <c r="AE16" i="1"/>
  <c r="AF51" i="1"/>
  <c r="AF47" i="1"/>
  <c r="AE45" i="1"/>
  <c r="AE43" i="1"/>
  <c r="AE41" i="1"/>
  <c r="AE15" i="1"/>
  <c r="AF15" i="1"/>
  <c r="AF12" i="1"/>
  <c r="AE12" i="1"/>
  <c r="AF10" i="1"/>
  <c r="AE10" i="1"/>
  <c r="AF8" i="1"/>
  <c r="AE8" i="1"/>
  <c r="AF6" i="1"/>
  <c r="AE6" i="1"/>
  <c r="AF4" i="1"/>
  <c r="AE4" i="1"/>
  <c r="AF2" i="1"/>
  <c r="AE2" i="1"/>
  <c r="AF36" i="1"/>
  <c r="AE36" i="1"/>
  <c r="AF32" i="1"/>
  <c r="AE32" i="1"/>
  <c r="AF53" i="1"/>
  <c r="AF49" i="1"/>
  <c r="AE17" i="1"/>
  <c r="AF17" i="1"/>
  <c r="AE13" i="1"/>
  <c r="AF13" i="1"/>
  <c r="AF55" i="1" l="1"/>
  <c r="C5" i="7" s="1"/>
  <c r="H6" i="8"/>
  <c r="C4" i="6"/>
  <c r="AE55" i="1"/>
  <c r="H10" i="8" s="1"/>
  <c r="H7" i="8"/>
  <c r="D4" i="6"/>
</calcChain>
</file>

<file path=xl/sharedStrings.xml><?xml version="1.0" encoding="utf-8"?>
<sst xmlns="http://schemas.openxmlformats.org/spreadsheetml/2006/main" count="292" uniqueCount="114">
  <si>
    <t>Hints 
used</t>
  </si>
  <si>
    <t xml:space="preserve">Sample 
Number 
</t>
  </si>
  <si>
    <t>Temp 
T1 
[°C]</t>
  </si>
  <si>
    <t>Temp 
T2 
[°C]</t>
  </si>
  <si>
    <t>Temp 
T3 
[°C]</t>
  </si>
  <si>
    <t>Temp 
T4 
[°C]</t>
  </si>
  <si>
    <t>Temp 
T5 
[°C]</t>
  </si>
  <si>
    <t>Temp 
T6 
[°C]</t>
  </si>
  <si>
    <t>Temp 
T7 
[°C]</t>
  </si>
  <si>
    <t>Temp 
T8 
[°C]</t>
  </si>
  <si>
    <t>Temp 
T9 
[°C]</t>
  </si>
  <si>
    <t>Temp 
T10 
[°C]</t>
  </si>
  <si>
    <t>Hot Water 
Pump 
Setting 
[%]</t>
  </si>
  <si>
    <t>Hot Water 
Flowrate 
Fhot 
[l/min]</t>
  </si>
  <si>
    <t>Cold Water 
Valve 
Setting 
[%]</t>
  </si>
  <si>
    <t>Cold Water 
Flowrate 
Fcold 
[l/min]</t>
  </si>
  <si>
    <t/>
  </si>
  <si>
    <t xml:space="preserve">Flow 
Orientation 
</t>
  </si>
  <si>
    <t>Specific Heat 
Hot Fluid 
Cph 
[kJ/kg K]</t>
  </si>
  <si>
    <t>Specific Heat 
Cold Fluid 
Cpc 
[kJ/kg K]</t>
  </si>
  <si>
    <t>Hot Fluid 
Average 
Temperature 
[%]</t>
  </si>
  <si>
    <t>Density 
Hot Fluid 
[kg/m³]</t>
  </si>
  <si>
    <t>Cold Fluid 
Average 
Temperature 
[%]</t>
  </si>
  <si>
    <t>Density 
Cold Fluid 
[kg/m³]</t>
  </si>
  <si>
    <t>Thot 
[°C]</t>
  </si>
  <si>
    <t>Tcold 
[°C]</t>
  </si>
  <si>
    <t>Hot Mass 
Flow Rate 
qmh 
[kg/s]</t>
  </si>
  <si>
    <t>Cold Mass 
Flow Rate 
qmc 
[kg/s]</t>
  </si>
  <si>
    <t>Heat Power 
emitted 
Qe 
[W]</t>
  </si>
  <si>
    <t>Heat Power 
absorbed 
Qa 
[W]</t>
  </si>
  <si>
    <t>Heat Power 
lost 
Qf 
[W]</t>
  </si>
  <si>
    <t>Overall 
Efficiency 
[%]</t>
  </si>
  <si>
    <t>Temp 
Efficiency 
for hot fluid 
[%]</t>
  </si>
  <si>
    <t>Temp 
Efficiency 
for cold fluid 
[%]</t>
  </si>
  <si>
    <t>Mean 
Temp 
Efficiency 
[%]</t>
  </si>
  <si>
    <t>Overall Heat 
Transfer 
Coefficient 
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</si>
  <si>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</si>
  <si>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</si>
  <si>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</si>
  <si>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</si>
  <si>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</si>
  <si>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</si>
  <si>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</si>
  <si>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</si>
  <si>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</si>
  <si>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</si>
  <si>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</si>
  <si>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</si>
  <si>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</si>
  <si>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</si>
  <si>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</si>
  <si>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</si>
  <si>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</si>
  <si>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</si>
  <si>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</si>
  <si>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</si>
  <si>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</si>
  <si>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</si>
  <si>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</si>
  <si>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</si>
  <si>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</si>
  <si>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</si>
  <si>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</si>
  <si>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</si>
  <si>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</si>
  <si>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</si>
  <si>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</si>
  <si>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</si>
  <si>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</si>
  <si>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</si>
  <si>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</si>
  <si>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</si>
  <si>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</si>
  <si>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</si>
  <si>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</si>
  <si>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</si>
  <si>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</si>
  <si>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</si>
  <si>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</si>
  <si>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</si>
  <si>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</si>
  <si>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</si>
  <si>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</si>
  <si>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</si>
  <si>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</si>
  <si>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</si>
  <si>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</si>
  <si>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</si>
  <si>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</si>
  <si>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</si>
  <si>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r>
      <t>ΔT</t>
    </r>
    <r>
      <rPr>
        <b/>
        <vertAlign val="subscript"/>
        <sz val="10"/>
        <rFont val="Arial"/>
        <family val="2"/>
      </rPr>
      <t>1</t>
    </r>
  </si>
  <si>
    <r>
      <t>ΔT</t>
    </r>
    <r>
      <rPr>
        <b/>
        <vertAlign val="subscript"/>
        <sz val="10"/>
        <rFont val="Arial"/>
        <family val="2"/>
      </rPr>
      <t>2</t>
    </r>
  </si>
  <si>
    <r>
      <t>Hot Fluid Volume V</t>
    </r>
    <r>
      <rPr>
        <b/>
        <vertAlign val="subscript"/>
        <sz val="10"/>
        <rFont val="Arial"/>
        <family val="2"/>
      </rPr>
      <t xml:space="preserve">dot </t>
    </r>
    <r>
      <rPr>
        <b/>
        <sz val="10"/>
        <rFont val="Arial"/>
        <family val="2"/>
      </rPr>
      <t>Hot</t>
    </r>
  </si>
  <si>
    <r>
      <t>Cold Fluid Volume V</t>
    </r>
    <r>
      <rPr>
        <b/>
        <vertAlign val="subscript"/>
        <sz val="10"/>
        <rFont val="Arial"/>
        <family val="2"/>
      </rPr>
      <t xml:space="preserve">dot </t>
    </r>
    <r>
      <rPr>
        <b/>
        <sz val="10"/>
        <rFont val="Arial"/>
        <family val="2"/>
      </rPr>
      <t>Cold</t>
    </r>
  </si>
  <si>
    <r>
      <t>LMTD 
 ΔT</t>
    </r>
    <r>
      <rPr>
        <b/>
        <vertAlign val="subscript"/>
        <sz val="10"/>
        <rFont val="Arial"/>
        <family val="2"/>
      </rPr>
      <t>lm</t>
    </r>
    <r>
      <rPr>
        <b/>
        <sz val="10"/>
        <rFont val="Arial"/>
      </rPr>
      <t xml:space="preserve">
</t>
    </r>
  </si>
  <si>
    <r>
      <t>LMTD 
 ΔT</t>
    </r>
    <r>
      <rPr>
        <b/>
        <vertAlign val="subscript"/>
        <sz val="10"/>
        <rFont val="Arial"/>
        <family val="2"/>
      </rPr>
      <t>lm</t>
    </r>
    <r>
      <rPr>
        <b/>
        <sz val="10"/>
        <rFont val="Arial"/>
        <family val="2"/>
      </rPr>
      <t xml:space="preserve">
</t>
    </r>
  </si>
  <si>
    <t>Hot</t>
  </si>
  <si>
    <t>Cold</t>
  </si>
  <si>
    <t>emitted</t>
  </si>
  <si>
    <t>Absorbed</t>
  </si>
  <si>
    <t>Data Type</t>
  </si>
  <si>
    <t>100%</t>
  </si>
  <si>
    <t>75%</t>
  </si>
  <si>
    <t>50%</t>
  </si>
  <si>
    <t>Qe [W]</t>
  </si>
  <si>
    <t>Qa [W]</t>
  </si>
  <si>
    <t>Mdot Hot [kg/s]</t>
  </si>
  <si>
    <t>Mdot Cold [kg/s]</t>
  </si>
  <si>
    <t>Qf [W]</t>
  </si>
  <si>
    <r>
      <t>U [W/m</t>
    </r>
    <r>
      <rPr>
        <vertAlign val="superscript"/>
        <sz val="10"/>
        <rFont val="Arial"/>
        <family val="2"/>
      </rPr>
      <t>2.</t>
    </r>
    <r>
      <rPr>
        <sz val="10"/>
        <rFont val="Arial"/>
        <family val="2"/>
      </rPr>
      <t>K]</t>
    </r>
  </si>
  <si>
    <t>Mean Temp Efficiency [%]</t>
  </si>
  <si>
    <r>
      <t>Vdot Hot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/min]</t>
    </r>
  </si>
  <si>
    <r>
      <t>Vdot Cold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/min]</t>
    </r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</si>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</sst>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0.0"/>
    <numFmt numFmtId="166" formatCode="0.000"/>
    <numFmt numFmtId="167" formatCode="#0.000"/>
    <numFmt numFmtId="168" formatCode="##0.00"/>
    <numFmt numFmtId="169" formatCode="#0.0"/>
    <numFmt numFmtId="170" formatCode="0.000E+00"/>
    <numFmt numFmtId="171" formatCode="0.0%"/>
  </numFmts>
  <fonts count="6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8" fontId="0" fillId="0" borderId="0" xfId="0" applyNumberFormat="1" applyAlignment="1" applyProtection="1">
      <alignment horizontal="center"/>
    </xf>
    <xf numFmtId="169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66" fontId="0" fillId="0" borderId="0" xfId="0" applyNumberFormat="1" applyAlignment="1" applyProtection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8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70" fontId="0" fillId="0" borderId="0" xfId="0" applyNumberFormat="1"/>
    <xf numFmtId="166" fontId="0" fillId="0" borderId="0" xfId="0" applyNumberFormat="1" applyAlignment="1" applyProtection="1">
      <alignment horizontal="center"/>
      <protection locked="0"/>
    </xf>
    <xf numFmtId="164" fontId="0" fillId="0" borderId="0" xfId="0" applyNumberFormat="1"/>
    <xf numFmtId="9" fontId="0" fillId="0" borderId="0" xfId="0" applyNumberFormat="1"/>
    <xf numFmtId="0" fontId="4" fillId="0" borderId="0" xfId="0" applyFont="1"/>
    <xf numFmtId="1" fontId="4" fillId="0" borderId="0" xfId="0" applyNumberFormat="1" applyFont="1" applyAlignment="1" applyProtection="1">
      <alignment horizontal="center"/>
      <protection locked="0"/>
    </xf>
    <xf numFmtId="171" fontId="0" fillId="0" borderId="0" xfId="0" applyNumberFormat="1" applyAlignment="1" applyProtection="1">
      <alignment horizontal="center"/>
    </xf>
    <xf numFmtId="171" fontId="0" fillId="0" borderId="0" xfId="0" applyNumberFormat="1"/>
    <xf numFmtId="166" fontId="4" fillId="0" borderId="0" xfId="1" applyNumberFormat="1"/>
    <xf numFmtId="170" fontId="4" fillId="0" borderId="0" xfId="1" applyNumberFormat="1"/>
    <xf numFmtId="0" fontId="4" fillId="0" borderId="0" xfId="1" applyFont="1"/>
    <xf numFmtId="10" fontId="4" fillId="0" borderId="0" xfId="1" applyNumberFormat="1"/>
    <xf numFmtId="1" fontId="0" fillId="0" borderId="0" xfId="0" applyNumberFormat="1" applyAlignment="1" applyProtection="1">
      <alignment horizontal="right"/>
      <protection locked="0"/>
    </xf>
    <xf numFmtId="170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171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4" fillId="3" borderId="0" xfId="1" applyFill="1" applyAlignment="1">
      <alignment horizontal="center"/>
    </xf>
    <xf numFmtId="9" fontId="4" fillId="3" borderId="0" xfId="1" applyNumberFormat="1" applyFill="1" applyAlignment="1">
      <alignment horizontal="center"/>
    </xf>
  </cellXfs>
  <cellStyles count="2">
    <cellStyle name="Normal" xfId="0" builtinId="0"/>
    <cellStyle name="Normal 2" xfId="1"/>
  </cellStyles>
  <dxfs count="2">
    <dxf>
      <numFmt numFmtId="13" formatCode="0%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Power Emitted And</a:t>
            </a:r>
            <a:r>
              <a:rPr lang="en-US" baseline="0"/>
              <a:t> Absorbed vs. Number Of Samples 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Power Emitted (100% Run)</c:v>
          </c:tx>
          <c:yVal>
            <c:numRef>
              <c:f>'Run 1 (100%)'!$AC$2:$AC$50</c:f>
              <c:numCache>
                <c:formatCode>0.000</c:formatCode>
                <c:ptCount val="49"/>
                <c:pt idx="0">
                  <c:v>1956.2618011247132</c:v>
                </c:pt>
                <c:pt idx="1">
                  <c:v>1959.1838360827524</c:v>
                </c:pt>
                <c:pt idx="2">
                  <c:v>1913.4740412652159</c:v>
                </c:pt>
                <c:pt idx="3">
                  <c:v>1891.7240700961679</c:v>
                </c:pt>
                <c:pt idx="4">
                  <c:v>1834.8146353096799</c:v>
                </c:pt>
                <c:pt idx="5">
                  <c:v>1891.6899533639864</c:v>
                </c:pt>
                <c:pt idx="6">
                  <c:v>1791.4686467478332</c:v>
                </c:pt>
                <c:pt idx="7">
                  <c:v>1700.4207133759955</c:v>
                </c:pt>
                <c:pt idx="8">
                  <c:v>1681.0633038921997</c:v>
                </c:pt>
                <c:pt idx="9">
                  <c:v>1642.6447049770336</c:v>
                </c:pt>
                <c:pt idx="10">
                  <c:v>1633.6691258397843</c:v>
                </c:pt>
                <c:pt idx="11">
                  <c:v>1542.5735273737239</c:v>
                </c:pt>
                <c:pt idx="12">
                  <c:v>1574.269802363001</c:v>
                </c:pt>
                <c:pt idx="13">
                  <c:v>1469.2607195825753</c:v>
                </c:pt>
                <c:pt idx="14">
                  <c:v>1390.8382147709847</c:v>
                </c:pt>
                <c:pt idx="15">
                  <c:v>1403.5946438153185</c:v>
                </c:pt>
                <c:pt idx="16">
                  <c:v>1331.1670619010665</c:v>
                </c:pt>
                <c:pt idx="17">
                  <c:v>1348.5366824482946</c:v>
                </c:pt>
                <c:pt idx="18">
                  <c:v>1272.3483834449089</c:v>
                </c:pt>
                <c:pt idx="19">
                  <c:v>1240.2893407882268</c:v>
                </c:pt>
                <c:pt idx="20">
                  <c:v>1258.9003759862444</c:v>
                </c:pt>
                <c:pt idx="21">
                  <c:v>1229.4582506985441</c:v>
                </c:pt>
                <c:pt idx="22">
                  <c:v>1185.4984697236387</c:v>
                </c:pt>
                <c:pt idx="23">
                  <c:v>1244.4180012621273</c:v>
                </c:pt>
                <c:pt idx="24">
                  <c:v>1221.0368494287238</c:v>
                </c:pt>
                <c:pt idx="25">
                  <c:v>1215.4323139902453</c:v>
                </c:pt>
                <c:pt idx="26">
                  <c:v>1169.2246758865624</c:v>
                </c:pt>
                <c:pt idx="27">
                  <c:v>1153.1934869360889</c:v>
                </c:pt>
                <c:pt idx="28">
                  <c:v>1130.826040037085</c:v>
                </c:pt>
                <c:pt idx="29">
                  <c:v>1114.2782142409255</c:v>
                </c:pt>
                <c:pt idx="30">
                  <c:v>1092.041162145975</c:v>
                </c:pt>
                <c:pt idx="31">
                  <c:v>1070.5706296050441</c:v>
                </c:pt>
                <c:pt idx="32">
                  <c:v>1064.8204876178911</c:v>
                </c:pt>
                <c:pt idx="33">
                  <c:v>1037.3091540459716</c:v>
                </c:pt>
                <c:pt idx="34">
                  <c:v>1057.9638334998663</c:v>
                </c:pt>
                <c:pt idx="35">
                  <c:v>1041.6491013441932</c:v>
                </c:pt>
                <c:pt idx="36">
                  <c:v>1041.6721384236012</c:v>
                </c:pt>
                <c:pt idx="37">
                  <c:v>988.347426657087</c:v>
                </c:pt>
                <c:pt idx="38">
                  <c:v>983.9487562911346</c:v>
                </c:pt>
                <c:pt idx="39">
                  <c:v>995.46358277049853</c:v>
                </c:pt>
                <c:pt idx="40">
                  <c:v>1015.7382399655344</c:v>
                </c:pt>
                <c:pt idx="41">
                  <c:v>1003.3165444603476</c:v>
                </c:pt>
                <c:pt idx="42">
                  <c:v>960.33842715138462</c:v>
                </c:pt>
                <c:pt idx="43">
                  <c:v>989.02703339679761</c:v>
                </c:pt>
                <c:pt idx="44">
                  <c:v>965.89484459759342</c:v>
                </c:pt>
                <c:pt idx="45">
                  <c:v>969.13963026246745</c:v>
                </c:pt>
                <c:pt idx="46">
                  <c:v>918.94736384332862</c:v>
                </c:pt>
                <c:pt idx="47">
                  <c:v>957.98838775498189</c:v>
                </c:pt>
                <c:pt idx="48">
                  <c:v>959.68048677624529</c:v>
                </c:pt>
              </c:numCache>
            </c:numRef>
          </c:yVal>
          <c:smooth val="1"/>
        </c:ser>
        <c:ser>
          <c:idx val="1"/>
          <c:order val="1"/>
          <c:tx>
            <c:v>Power Absorbed (100% Run)</c:v>
          </c:tx>
          <c:yVal>
            <c:numRef>
              <c:f>'Run 1 (100%)'!$AD$2:$AD$50</c:f>
              <c:numCache>
                <c:formatCode>##0.00</c:formatCode>
                <c:ptCount val="49"/>
                <c:pt idx="0">
                  <c:v>1939.5446917587119</c:v>
                </c:pt>
                <c:pt idx="1">
                  <c:v>1764.9359180070153</c:v>
                </c:pt>
                <c:pt idx="2">
                  <c:v>1806.8282455896097</c:v>
                </c:pt>
                <c:pt idx="3">
                  <c:v>1675.8094342177196</c:v>
                </c:pt>
                <c:pt idx="4">
                  <c:v>1698.4533078681363</c:v>
                </c:pt>
                <c:pt idx="5">
                  <c:v>1635.9618830487009</c:v>
                </c:pt>
                <c:pt idx="6">
                  <c:v>1615.9750245302935</c:v>
                </c:pt>
                <c:pt idx="7">
                  <c:v>1575.0017805332798</c:v>
                </c:pt>
                <c:pt idx="8">
                  <c:v>1533.8411035462766</c:v>
                </c:pt>
                <c:pt idx="9">
                  <c:v>1487.4093731480355</c:v>
                </c:pt>
                <c:pt idx="10">
                  <c:v>1429.0848283178266</c:v>
                </c:pt>
                <c:pt idx="11">
                  <c:v>1411.0555120827034</c:v>
                </c:pt>
                <c:pt idx="12">
                  <c:v>1310.4883627708091</c:v>
                </c:pt>
                <c:pt idx="13">
                  <c:v>1287.6645221744297</c:v>
                </c:pt>
                <c:pt idx="14">
                  <c:v>1228.5640404028034</c:v>
                </c:pt>
                <c:pt idx="15">
                  <c:v>1229.3058528125778</c:v>
                </c:pt>
                <c:pt idx="16">
                  <c:v>1196.9880778793461</c:v>
                </c:pt>
                <c:pt idx="17">
                  <c:v>1211.0571715742587</c:v>
                </c:pt>
                <c:pt idx="18">
                  <c:v>1132.5857468997096</c:v>
                </c:pt>
                <c:pt idx="19">
                  <c:v>1065.2841566718671</c:v>
                </c:pt>
                <c:pt idx="20">
                  <c:v>1090.8629737254093</c:v>
                </c:pt>
                <c:pt idx="21">
                  <c:v>1082.1604580343526</c:v>
                </c:pt>
                <c:pt idx="22">
                  <c:v>1050.9376662169013</c:v>
                </c:pt>
                <c:pt idx="23">
                  <c:v>1044.5992261647725</c:v>
                </c:pt>
                <c:pt idx="24">
                  <c:v>1090.774700800722</c:v>
                </c:pt>
                <c:pt idx="25">
                  <c:v>1046.1417597755874</c:v>
                </c:pt>
                <c:pt idx="26">
                  <c:v>999.91029105311691</c:v>
                </c:pt>
                <c:pt idx="27">
                  <c:v>972.02686570352319</c:v>
                </c:pt>
                <c:pt idx="28">
                  <c:v>930.89756449315337</c:v>
                </c:pt>
                <c:pt idx="29">
                  <c:v>941.11294863899002</c:v>
                </c:pt>
                <c:pt idx="30">
                  <c:v>910.65197639240091</c:v>
                </c:pt>
                <c:pt idx="31">
                  <c:v>929.36913046185032</c:v>
                </c:pt>
                <c:pt idx="32">
                  <c:v>904.62366335014485</c:v>
                </c:pt>
                <c:pt idx="33">
                  <c:v>927.86306885940041</c:v>
                </c:pt>
                <c:pt idx="34">
                  <c:v>846.94477797049922</c:v>
                </c:pt>
                <c:pt idx="35">
                  <c:v>886.36764440870752</c:v>
                </c:pt>
                <c:pt idx="36">
                  <c:v>887.80848772178763</c:v>
                </c:pt>
                <c:pt idx="37">
                  <c:v>878.57000315023299</c:v>
                </c:pt>
                <c:pt idx="38">
                  <c:v>828.69122103431505</c:v>
                </c:pt>
                <c:pt idx="39">
                  <c:v>844.74279756211683</c:v>
                </c:pt>
                <c:pt idx="40">
                  <c:v>851.64251563743107</c:v>
                </c:pt>
                <c:pt idx="41">
                  <c:v>837.00342572561021</c:v>
                </c:pt>
                <c:pt idx="42">
                  <c:v>832.39263463940426</c:v>
                </c:pt>
                <c:pt idx="43">
                  <c:v>793.27358757736363</c:v>
                </c:pt>
                <c:pt idx="44">
                  <c:v>828.05247197065648</c:v>
                </c:pt>
                <c:pt idx="45">
                  <c:v>785.19795331575904</c:v>
                </c:pt>
                <c:pt idx="46">
                  <c:v>795.42328323199115</c:v>
                </c:pt>
                <c:pt idx="47">
                  <c:v>790.68862083180079</c:v>
                </c:pt>
                <c:pt idx="48">
                  <c:v>781.21082362109837</c:v>
                </c:pt>
              </c:numCache>
            </c:numRef>
          </c:yVal>
          <c:smooth val="1"/>
        </c:ser>
        <c:ser>
          <c:idx val="2"/>
          <c:order val="2"/>
          <c:tx>
            <c:v>Power Emitted (75%)</c:v>
          </c:tx>
          <c:yVal>
            <c:numRef>
              <c:f>'Run 2 (75%)'!$AC$2:$AC$39</c:f>
              <c:numCache>
                <c:formatCode>0.000</c:formatCode>
                <c:ptCount val="38"/>
                <c:pt idx="0">
                  <c:v>1893.8482250195173</c:v>
                </c:pt>
                <c:pt idx="1">
                  <c:v>1875.6045694536185</c:v>
                </c:pt>
                <c:pt idx="2">
                  <c:v>1846.4705825242499</c:v>
                </c:pt>
                <c:pt idx="3">
                  <c:v>1824.0845874252184</c:v>
                </c:pt>
                <c:pt idx="4">
                  <c:v>1843.1300935956356</c:v>
                </c:pt>
                <c:pt idx="5">
                  <c:v>1684.05095827584</c:v>
                </c:pt>
                <c:pt idx="6">
                  <c:v>1704.7491936977538</c:v>
                </c:pt>
                <c:pt idx="7">
                  <c:v>1682.9119302291374</c:v>
                </c:pt>
                <c:pt idx="8">
                  <c:v>1725.1014115303699</c:v>
                </c:pt>
                <c:pt idx="9">
                  <c:v>1650.4780107126742</c:v>
                </c:pt>
                <c:pt idx="10">
                  <c:v>1636.1892968869195</c:v>
                </c:pt>
                <c:pt idx="11">
                  <c:v>1596.0644683484111</c:v>
                </c:pt>
                <c:pt idx="12">
                  <c:v>1539.6904347558955</c:v>
                </c:pt>
                <c:pt idx="13">
                  <c:v>1545.6936298015919</c:v>
                </c:pt>
                <c:pt idx="14">
                  <c:v>1490.053995161388</c:v>
                </c:pt>
                <c:pt idx="15">
                  <c:v>1524.2773912230753</c:v>
                </c:pt>
                <c:pt idx="16">
                  <c:v>1426.0832029270568</c:v>
                </c:pt>
                <c:pt idx="17">
                  <c:v>1446.1210457827683</c:v>
                </c:pt>
                <c:pt idx="18">
                  <c:v>1434.8615149197362</c:v>
                </c:pt>
                <c:pt idx="19">
                  <c:v>1433.6315153899095</c:v>
                </c:pt>
                <c:pt idx="20">
                  <c:v>1407.8107136065935</c:v>
                </c:pt>
                <c:pt idx="21">
                  <c:v>1388.7167788717918</c:v>
                </c:pt>
                <c:pt idx="22">
                  <c:v>1342.8878474085486</c:v>
                </c:pt>
                <c:pt idx="23">
                  <c:v>1322.1424851772013</c:v>
                </c:pt>
                <c:pt idx="24">
                  <c:v>1363.3709479704962</c:v>
                </c:pt>
                <c:pt idx="25">
                  <c:v>1330.830293227024</c:v>
                </c:pt>
                <c:pt idx="26">
                  <c:v>1297.3833554032963</c:v>
                </c:pt>
                <c:pt idx="27">
                  <c:v>1249.2833476036685</c:v>
                </c:pt>
                <c:pt idx="28">
                  <c:v>1226.7843320390075</c:v>
                </c:pt>
                <c:pt idx="29">
                  <c:v>1252.8167848521819</c:v>
                </c:pt>
                <c:pt idx="30">
                  <c:v>1283.5667479668009</c:v>
                </c:pt>
                <c:pt idx="31">
                  <c:v>1275.9131010884546</c:v>
                </c:pt>
                <c:pt idx="32">
                  <c:v>1241.7435086355447</c:v>
                </c:pt>
                <c:pt idx="33">
                  <c:v>1195.9740398481979</c:v>
                </c:pt>
                <c:pt idx="34">
                  <c:v>1208.3331799511459</c:v>
                </c:pt>
                <c:pt idx="35">
                  <c:v>1174.0743620248131</c:v>
                </c:pt>
                <c:pt idx="36">
                  <c:v>1162.3920300643672</c:v>
                </c:pt>
                <c:pt idx="37">
                  <c:v>1168.555681551258</c:v>
                </c:pt>
              </c:numCache>
            </c:numRef>
          </c:yVal>
          <c:smooth val="1"/>
        </c:ser>
        <c:ser>
          <c:idx val="3"/>
          <c:order val="3"/>
          <c:tx>
            <c:v>Power Absorbed (75% Run)</c:v>
          </c:tx>
          <c:yVal>
            <c:numRef>
              <c:f>'Run 2 (75%)'!$AD$2:$AD$39</c:f>
              <c:numCache>
                <c:formatCode>##0.00</c:formatCode>
                <c:ptCount val="38"/>
                <c:pt idx="0">
                  <c:v>1812.9040961925041</c:v>
                </c:pt>
                <c:pt idx="1">
                  <c:v>1813.4404156730993</c:v>
                </c:pt>
                <c:pt idx="2">
                  <c:v>1724.84867714194</c:v>
                </c:pt>
                <c:pt idx="3">
                  <c:v>1677.5436286542067</c:v>
                </c:pt>
                <c:pt idx="4">
                  <c:v>1635.3537171074311</c:v>
                </c:pt>
                <c:pt idx="5">
                  <c:v>1654.4722210649163</c:v>
                </c:pt>
                <c:pt idx="6">
                  <c:v>1555.1250031075097</c:v>
                </c:pt>
                <c:pt idx="7">
                  <c:v>1536.0786527719913</c:v>
                </c:pt>
                <c:pt idx="8">
                  <c:v>1568.0480577781345</c:v>
                </c:pt>
                <c:pt idx="9">
                  <c:v>1502.9535918013248</c:v>
                </c:pt>
                <c:pt idx="10">
                  <c:v>1532.182758831749</c:v>
                </c:pt>
                <c:pt idx="11">
                  <c:v>1485.316654569014</c:v>
                </c:pt>
                <c:pt idx="12">
                  <c:v>1468.3409459225297</c:v>
                </c:pt>
                <c:pt idx="13">
                  <c:v>1410.7179074575254</c:v>
                </c:pt>
                <c:pt idx="14">
                  <c:v>1333.0814273475316</c:v>
                </c:pt>
                <c:pt idx="15">
                  <c:v>1363.4278746806285</c:v>
                </c:pt>
                <c:pt idx="16">
                  <c:v>1306.8141776125426</c:v>
                </c:pt>
                <c:pt idx="17">
                  <c:v>1260.2216432053144</c:v>
                </c:pt>
                <c:pt idx="18">
                  <c:v>1156.4588767802504</c:v>
                </c:pt>
                <c:pt idx="19">
                  <c:v>1180.6517308337773</c:v>
                </c:pt>
                <c:pt idx="20">
                  <c:v>1244.2078012843006</c:v>
                </c:pt>
                <c:pt idx="21">
                  <c:v>1207.4147887471649</c:v>
                </c:pt>
                <c:pt idx="22">
                  <c:v>1141.7317490430269</c:v>
                </c:pt>
                <c:pt idx="23">
                  <c:v>1184.2259205221883</c:v>
                </c:pt>
                <c:pt idx="24">
                  <c:v>1156.0802681801083</c:v>
                </c:pt>
                <c:pt idx="25">
                  <c:v>1180.6400743712022</c:v>
                </c:pt>
                <c:pt idx="26">
                  <c:v>1140.7269823994909</c:v>
                </c:pt>
                <c:pt idx="27">
                  <c:v>1093.4835847569091</c:v>
                </c:pt>
                <c:pt idx="28">
                  <c:v>1074.0107074511195</c:v>
                </c:pt>
                <c:pt idx="29">
                  <c:v>1074.4074318370115</c:v>
                </c:pt>
                <c:pt idx="30">
                  <c:v>1001.7769262831951</c:v>
                </c:pt>
                <c:pt idx="31">
                  <c:v>1093.2795043161752</c:v>
                </c:pt>
                <c:pt idx="32">
                  <c:v>1074.1947369744626</c:v>
                </c:pt>
                <c:pt idx="33">
                  <c:v>1107.992775232389</c:v>
                </c:pt>
                <c:pt idx="34">
                  <c:v>1017.4123592248767</c:v>
                </c:pt>
                <c:pt idx="35">
                  <c:v>1071.6394352498078</c:v>
                </c:pt>
                <c:pt idx="36">
                  <c:v>1061.0539502704821</c:v>
                </c:pt>
                <c:pt idx="37">
                  <c:v>1042.9905769607815</c:v>
                </c:pt>
              </c:numCache>
            </c:numRef>
          </c:yVal>
          <c:smooth val="1"/>
        </c:ser>
        <c:ser>
          <c:idx val="4"/>
          <c:order val="4"/>
          <c:tx>
            <c:v>Power Emitted (50% Run)</c:v>
          </c:tx>
          <c:yVal>
            <c:numRef>
              <c:f>'Run 3 (50%)'!$AC$2:$AC$54</c:f>
              <c:numCache>
                <c:formatCode>0.000</c:formatCode>
                <c:ptCount val="53"/>
                <c:pt idx="0">
                  <c:v>1540.7535831592695</c:v>
                </c:pt>
                <c:pt idx="1">
                  <c:v>1565.6487432428396</c:v>
                </c:pt>
                <c:pt idx="2">
                  <c:v>1589.1901114074585</c:v>
                </c:pt>
                <c:pt idx="3">
                  <c:v>1648.94846131791</c:v>
                </c:pt>
                <c:pt idx="4">
                  <c:v>1604.8573789087668</c:v>
                </c:pt>
                <c:pt idx="5">
                  <c:v>1520.166200458915</c:v>
                </c:pt>
                <c:pt idx="6">
                  <c:v>1555.937743447176</c:v>
                </c:pt>
                <c:pt idx="7">
                  <c:v>1544.8084720236136</c:v>
                </c:pt>
                <c:pt idx="8">
                  <c:v>1547.5558890134262</c:v>
                </c:pt>
                <c:pt idx="9">
                  <c:v>1488.6161489040362</c:v>
                </c:pt>
                <c:pt idx="10">
                  <c:v>1478.842632236343</c:v>
                </c:pt>
                <c:pt idx="11">
                  <c:v>1429.6124483745029</c:v>
                </c:pt>
                <c:pt idx="12">
                  <c:v>1468.0759908539076</c:v>
                </c:pt>
                <c:pt idx="13">
                  <c:v>1411.7167703046071</c:v>
                </c:pt>
                <c:pt idx="14">
                  <c:v>1380.1084184846279</c:v>
                </c:pt>
                <c:pt idx="15">
                  <c:v>1389.6616307443176</c:v>
                </c:pt>
                <c:pt idx="16">
                  <c:v>1387.5115176295719</c:v>
                </c:pt>
                <c:pt idx="17">
                  <c:v>1345.2052234250457</c:v>
                </c:pt>
                <c:pt idx="18">
                  <c:v>1347.1842889259458</c:v>
                </c:pt>
                <c:pt idx="19">
                  <c:v>1320.1337012842282</c:v>
                </c:pt>
                <c:pt idx="20">
                  <c:v>1323.1126334836144</c:v>
                </c:pt>
                <c:pt idx="21">
                  <c:v>1229.5701361670588</c:v>
                </c:pt>
                <c:pt idx="22">
                  <c:v>1260.5001298899576</c:v>
                </c:pt>
                <c:pt idx="23">
                  <c:v>1304.8509473880213</c:v>
                </c:pt>
                <c:pt idx="24">
                  <c:v>1274.8619130649047</c:v>
                </c:pt>
                <c:pt idx="25">
                  <c:v>1263.5594671117319</c:v>
                </c:pt>
                <c:pt idx="26">
                  <c:v>1203.8883205903051</c:v>
                </c:pt>
                <c:pt idx="27">
                  <c:v>1247.4844664037357</c:v>
                </c:pt>
                <c:pt idx="28">
                  <c:v>1200.7292305872295</c:v>
                </c:pt>
                <c:pt idx="29">
                  <c:v>1253.671771219447</c:v>
                </c:pt>
                <c:pt idx="30">
                  <c:v>1228.7178290366667</c:v>
                </c:pt>
                <c:pt idx="31">
                  <c:v>1200.5199892432017</c:v>
                </c:pt>
                <c:pt idx="32">
                  <c:v>1207.037811228709</c:v>
                </c:pt>
                <c:pt idx="33">
                  <c:v>1240.9234024759062</c:v>
                </c:pt>
                <c:pt idx="34">
                  <c:v>1195.4165212835767</c:v>
                </c:pt>
                <c:pt idx="35">
                  <c:v>1201.0235542011051</c:v>
                </c:pt>
                <c:pt idx="36">
                  <c:v>1133.2341016511029</c:v>
                </c:pt>
                <c:pt idx="37">
                  <c:v>1178.7611934234558</c:v>
                </c:pt>
                <c:pt idx="38">
                  <c:v>1179.0555960718239</c:v>
                </c:pt>
                <c:pt idx="39">
                  <c:v>1190.5303954991145</c:v>
                </c:pt>
                <c:pt idx="40">
                  <c:v>1179.0829878500849</c:v>
                </c:pt>
                <c:pt idx="41">
                  <c:v>1156.5503727842126</c:v>
                </c:pt>
                <c:pt idx="42">
                  <c:v>1156.5090193184647</c:v>
                </c:pt>
                <c:pt idx="43">
                  <c:v>1173.4749900544946</c:v>
                </c:pt>
                <c:pt idx="44">
                  <c:v>1156.3088848194161</c:v>
                </c:pt>
                <c:pt idx="45">
                  <c:v>1128.439954410894</c:v>
                </c:pt>
                <c:pt idx="46">
                  <c:v>1079.2501855279816</c:v>
                </c:pt>
                <c:pt idx="47">
                  <c:v>1128.6487593074698</c:v>
                </c:pt>
                <c:pt idx="48">
                  <c:v>1207.2191976057977</c:v>
                </c:pt>
                <c:pt idx="49">
                  <c:v>1145.1456952900128</c:v>
                </c:pt>
                <c:pt idx="50">
                  <c:v>1156.6497421715142</c:v>
                </c:pt>
                <c:pt idx="51">
                  <c:v>1179.2880134870375</c:v>
                </c:pt>
                <c:pt idx="52">
                  <c:v>1134.1478024444714</c:v>
                </c:pt>
              </c:numCache>
            </c:numRef>
          </c:yVal>
          <c:smooth val="1"/>
        </c:ser>
        <c:ser>
          <c:idx val="5"/>
          <c:order val="5"/>
          <c:tx>
            <c:v>Power Absorbed (50% Run)</c:v>
          </c:tx>
          <c:yVal>
            <c:numRef>
              <c:f>'Run 3 (50%)'!$AD$2:$AD$54</c:f>
              <c:numCache>
                <c:formatCode>##0.00</c:formatCode>
                <c:ptCount val="53"/>
                <c:pt idx="0">
                  <c:v>1448.0915459653995</c:v>
                </c:pt>
                <c:pt idx="1">
                  <c:v>1424.9306730969677</c:v>
                </c:pt>
                <c:pt idx="2">
                  <c:v>1412.3681746693956</c:v>
                </c:pt>
                <c:pt idx="3">
                  <c:v>1427.1941958453258</c:v>
                </c:pt>
                <c:pt idx="4">
                  <c:v>1292.7155062677302</c:v>
                </c:pt>
                <c:pt idx="5">
                  <c:v>1393.3901673415457</c:v>
                </c:pt>
                <c:pt idx="6">
                  <c:v>1427.6410957372561</c:v>
                </c:pt>
                <c:pt idx="7">
                  <c:v>1323.3155578028</c:v>
                </c:pt>
                <c:pt idx="8">
                  <c:v>1293.9798544324271</c:v>
                </c:pt>
                <c:pt idx="9">
                  <c:v>1268.7900798288324</c:v>
                </c:pt>
                <c:pt idx="10">
                  <c:v>1267.2654743874114</c:v>
                </c:pt>
                <c:pt idx="11">
                  <c:v>1280.933984630816</c:v>
                </c:pt>
                <c:pt idx="12">
                  <c:v>1241.076063522888</c:v>
                </c:pt>
                <c:pt idx="13">
                  <c:v>1117.0563168429201</c:v>
                </c:pt>
                <c:pt idx="14">
                  <c:v>1218.9007326615992</c:v>
                </c:pt>
                <c:pt idx="15">
                  <c:v>1219.1396170817607</c:v>
                </c:pt>
                <c:pt idx="16">
                  <c:v>1188.1445420712073</c:v>
                </c:pt>
                <c:pt idx="17">
                  <c:v>1142.568597645215</c:v>
                </c:pt>
                <c:pt idx="18">
                  <c:v>1190.7988660635613</c:v>
                </c:pt>
                <c:pt idx="19">
                  <c:v>1107.9292770486325</c:v>
                </c:pt>
                <c:pt idx="20">
                  <c:v>1073.480487582734</c:v>
                </c:pt>
                <c:pt idx="21">
                  <c:v>1209.2079055529648</c:v>
                </c:pt>
                <c:pt idx="22">
                  <c:v>1176.6349611907003</c:v>
                </c:pt>
                <c:pt idx="23">
                  <c:v>1104.8961799058072</c:v>
                </c:pt>
                <c:pt idx="24">
                  <c:v>1162.285433904322</c:v>
                </c:pt>
                <c:pt idx="25">
                  <c:v>1114.356137660845</c:v>
                </c:pt>
                <c:pt idx="26">
                  <c:v>1075.9416059835557</c:v>
                </c:pt>
                <c:pt idx="27">
                  <c:v>1110.8625731734967</c:v>
                </c:pt>
                <c:pt idx="28">
                  <c:v>1117.4706523533766</c:v>
                </c:pt>
                <c:pt idx="29">
                  <c:v>1113.4394674765263</c:v>
                </c:pt>
                <c:pt idx="30">
                  <c:v>969.65273774442494</c:v>
                </c:pt>
                <c:pt idx="31">
                  <c:v>1086.2105936119801</c:v>
                </c:pt>
                <c:pt idx="32">
                  <c:v>1067.0434076744734</c:v>
                </c:pt>
                <c:pt idx="33">
                  <c:v>1036.782526879407</c:v>
                </c:pt>
                <c:pt idx="34">
                  <c:v>1006.8279523149523</c:v>
                </c:pt>
                <c:pt idx="35">
                  <c:v>1102.0804125734815</c:v>
                </c:pt>
                <c:pt idx="36">
                  <c:v>999.42290937112818</c:v>
                </c:pt>
                <c:pt idx="37">
                  <c:v>980.99520419433509</c:v>
                </c:pt>
                <c:pt idx="38">
                  <c:v>1030.1863243653061</c:v>
                </c:pt>
                <c:pt idx="39">
                  <c:v>985.87723514529296</c:v>
                </c:pt>
                <c:pt idx="40">
                  <c:v>989.53838646616305</c:v>
                </c:pt>
                <c:pt idx="41">
                  <c:v>1030.9396768895942</c:v>
                </c:pt>
                <c:pt idx="42">
                  <c:v>984.60139322046825</c:v>
                </c:pt>
                <c:pt idx="43">
                  <c:v>1001.4454886200288</c:v>
                </c:pt>
                <c:pt idx="44">
                  <c:v>998.91115995915618</c:v>
                </c:pt>
                <c:pt idx="45">
                  <c:v>973.71426278406875</c:v>
                </c:pt>
                <c:pt idx="46">
                  <c:v>926.68799547511662</c:v>
                </c:pt>
                <c:pt idx="47">
                  <c:v>941.00749920617466</c:v>
                </c:pt>
                <c:pt idx="48">
                  <c:v>994.46303426405495</c:v>
                </c:pt>
                <c:pt idx="49">
                  <c:v>951.70076624260855</c:v>
                </c:pt>
                <c:pt idx="50">
                  <c:v>983.76988335799001</c:v>
                </c:pt>
                <c:pt idx="51">
                  <c:v>941.00749920617466</c:v>
                </c:pt>
                <c:pt idx="52">
                  <c:v>983.76988335799001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68384"/>
        <c:axId val="78778752"/>
      </c:scatterChart>
      <c:valAx>
        <c:axId val="787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Samples</a:t>
                </a:r>
                <a:endParaRPr lang="en-US"/>
              </a:p>
            </c:rich>
          </c:tx>
          <c:layout/>
          <c:overlay val="0"/>
        </c:title>
        <c:majorTickMark val="none"/>
        <c:minorTickMark val="none"/>
        <c:tickLblPos val="nextTo"/>
        <c:crossAx val="78778752"/>
        <c:crosses val="autoZero"/>
        <c:crossBetween val="midCat"/>
      </c:valAx>
      <c:valAx>
        <c:axId val="78778752"/>
        <c:scaling>
          <c:orientation val="minMax"/>
          <c:min val="7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Power Emitted and Absorbed (W)</a:t>
                </a:r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78768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Heat Emitted And</a:t>
            </a:r>
            <a:r>
              <a:rPr lang="en-US" sz="1600" baseline="0"/>
              <a:t> Absorbed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Heat Emitted</c:v>
          </c:tx>
          <c:invertIfNegative val="0"/>
          <c:cat>
            <c:numRef>
              <c:f>'[1]#5a. Bar Graph'!$A$4:$A$6</c:f>
              <c:numCache>
                <c:formatCode>General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'#4. Bar Graph'!$C$4:$C$6</c:f>
              <c:numCache>
                <c:formatCode>General</c:formatCode>
                <c:ptCount val="3"/>
                <c:pt idx="0">
                  <c:v>1303.0698182875292</c:v>
                </c:pt>
                <c:pt idx="1">
                  <c:v>1465.6756735513466</c:v>
                </c:pt>
                <c:pt idx="2">
                  <c:v>1296.0289207625224</c:v>
                </c:pt>
              </c:numCache>
            </c:numRef>
          </c:val>
        </c:ser>
        <c:ser>
          <c:idx val="1"/>
          <c:order val="1"/>
          <c:tx>
            <c:v>Heat Absorbed</c:v>
          </c:tx>
          <c:invertIfNegative val="0"/>
          <c:cat>
            <c:numRef>
              <c:f>'[1]#5a. Bar Graph'!$A$4:$A$6</c:f>
              <c:numCache>
                <c:formatCode>General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'#4. Bar Graph'!$D$4:$D$6</c:f>
              <c:numCache>
                <c:formatCode>General</c:formatCode>
                <c:ptCount val="3"/>
                <c:pt idx="0">
                  <c:v>1130.4045652953278</c:v>
                </c:pt>
                <c:pt idx="1">
                  <c:v>1314.3487271483846</c:v>
                </c:pt>
                <c:pt idx="2">
                  <c:v>1135.2200321612902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42880"/>
        <c:axId val="78853248"/>
      </c:barChart>
      <c:catAx>
        <c:axId val="7884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Rate Percentage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8853248"/>
        <c:crosses val="autoZero"/>
        <c:auto val="1"/>
        <c:lblAlgn val="ctr"/>
        <c:lblOffset val="100"/>
        <c:noMultiLvlLbl val="0"/>
      </c:catAx>
      <c:valAx>
        <c:axId val="78853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</a:t>
                </a:r>
                <a:r>
                  <a:rPr lang="en-US" baseline="0"/>
                  <a:t> (W)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crossAx val="78842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Flow Rate vs. Change of Temperature</a:t>
            </a:r>
            <a:endParaRPr lang="en-US" sz="16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Hot</c:v>
          </c:tx>
          <c:invertIfNegative val="0"/>
          <c:cat>
            <c:numRef>
              <c:f>'#5a. Bar Graph'!$A$4:$A$6</c:f>
              <c:numCache>
                <c:formatCode>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'#5a. Bar Graph'!$B$4:$B$6</c:f>
              <c:numCache>
                <c:formatCode>0.0</c:formatCode>
                <c:ptCount val="3"/>
                <c:pt idx="0">
                  <c:v>7.5356537441037732</c:v>
                </c:pt>
                <c:pt idx="1">
                  <c:v>8.5440673828125</c:v>
                </c:pt>
                <c:pt idx="2">
                  <c:v>7.5259137834821432</c:v>
                </c:pt>
              </c:numCache>
            </c:numRef>
          </c:val>
        </c:ser>
        <c:ser>
          <c:idx val="1"/>
          <c:order val="1"/>
          <c:tx>
            <c:v>Cold</c:v>
          </c:tx>
          <c:invertIfNegative val="0"/>
          <c:cat>
            <c:numRef>
              <c:f>'#5a. Bar Graph'!$A$4:$A$6</c:f>
              <c:numCache>
                <c:formatCode>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'#5a. Bar Graph'!$C$4:$C$6</c:f>
              <c:numCache>
                <c:formatCode>0.0</c:formatCode>
                <c:ptCount val="3"/>
                <c:pt idx="0">
                  <c:v>14.511953677771226</c:v>
                </c:pt>
                <c:pt idx="1">
                  <c:v>10.87939453125</c:v>
                </c:pt>
                <c:pt idx="2">
                  <c:v>8.0182756696428577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67072"/>
        <c:axId val="78893824"/>
      </c:barChart>
      <c:catAx>
        <c:axId val="7886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Flow Rate Percentage</a:t>
                </a:r>
                <a:endParaRPr lang="en-US" sz="1000">
                  <a:effectLst/>
                </a:endParaRP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78893824"/>
        <c:crosses val="autoZero"/>
        <c:auto val="1"/>
        <c:lblAlgn val="ctr"/>
        <c:lblOffset val="100"/>
        <c:noMultiLvlLbl val="0"/>
      </c:catAx>
      <c:valAx>
        <c:axId val="78893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Change of Temperatuer (C)</a:t>
                </a:r>
                <a:endParaRPr lang="en-US" sz="1000">
                  <a:effectLst/>
                </a:endParaRP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78867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Flow Rate vs. Overall Efficiency</a:t>
            </a:r>
            <a:endParaRPr lang="en-US" sz="16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Cold</c:v>
          </c:tx>
          <c:spPr>
            <a:solidFill>
              <a:schemeClr val="accent3"/>
            </a:solidFill>
          </c:spPr>
          <c:invertIfNegative val="0"/>
          <c:cat>
            <c:numRef>
              <c:f>'#5a. Bar Graph'!$A$4:$A$6</c:f>
              <c:numCache>
                <c:formatCode>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'#5b. Bar Graph'!$C$5:$C$7</c:f>
              <c:numCache>
                <c:formatCode>0.0%</c:formatCode>
                <c:ptCount val="3"/>
                <c:pt idx="0">
                  <c:v>0.86705803602603371</c:v>
                </c:pt>
                <c:pt idx="1">
                  <c:v>0.89323136149808879</c:v>
                </c:pt>
                <c:pt idx="2">
                  <c:v>0.86936831373869661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23520"/>
        <c:axId val="81325440"/>
      </c:barChart>
      <c:catAx>
        <c:axId val="8132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Flow Rate Percentage</a:t>
                </a:r>
                <a:endParaRPr lang="en-US" sz="1000">
                  <a:effectLst/>
                </a:endParaRP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81325440"/>
        <c:crosses val="autoZero"/>
        <c:auto val="1"/>
        <c:lblAlgn val="ctr"/>
        <c:lblOffset val="100"/>
        <c:noMultiLvlLbl val="0"/>
      </c:catAx>
      <c:valAx>
        <c:axId val="81325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Overall Efficiency Percentage</a:t>
                </a:r>
                <a:endParaRPr lang="en-US" sz="1000">
                  <a:effectLst/>
                </a:endParaRP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81323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13</xdr:col>
      <xdr:colOff>571501</xdr:colOff>
      <xdr:row>28</xdr:row>
      <xdr:rowOff>142876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3</xdr:row>
      <xdr:rowOff>0</xdr:rowOff>
    </xdr:from>
    <xdr:to>
      <xdr:col>16</xdr:col>
      <xdr:colOff>190500</xdr:colOff>
      <xdr:row>25</xdr:row>
      <xdr:rowOff>119064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0</xdr:row>
      <xdr:rowOff>157162</xdr:rowOff>
    </xdr:from>
    <xdr:to>
      <xdr:col>13</xdr:col>
      <xdr:colOff>514349</xdr:colOff>
      <xdr:row>25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0</xdr:rowOff>
    </xdr:from>
    <xdr:to>
      <xdr:col>14</xdr:col>
      <xdr:colOff>466725</xdr:colOff>
      <xdr:row>26</xdr:row>
      <xdr:rowOff>128588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an/Documents/Mechanical%20Engineering/11%20Fall%20Classes/ME495/Labs/Lab7/Lab7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 1 (100%)"/>
      <sheetName val="Run 2 (75%)"/>
      <sheetName val="Run 3 (50%)"/>
      <sheetName val="#4. Graph"/>
      <sheetName val="#4. Bar Graph"/>
      <sheetName val="#5a. Bar Graph"/>
      <sheetName val="#5b. Bar Graph"/>
      <sheetName val="Table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0.5</v>
          </cell>
        </row>
        <row r="5">
          <cell r="A5">
            <v>0.75</v>
          </cell>
        </row>
        <row r="6">
          <cell r="A6">
            <v>1</v>
          </cell>
        </row>
      </sheetData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able1" displayName="Table1" ref="E5:H14" totalsRowShown="0" headerRowDxfId="0" headerRowCellStyle="Normal 2">
  <autoFilter ref="E5:H14"/>
  <tableColumns count="4">
    <tableColumn id="1" name="Data Type" dataDxfId="1" dataCellStyle="Normal 2"/>
    <tableColumn id="2" name="100%"/>
    <tableColumn id="3" name="75%"/>
    <tableColumn id="4" name="50%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7"/>
  <sheetViews>
    <sheetView showRowColHeaders="0" showOutlineSymbols="0" topLeftCell="B1" workbookViewId="0">
      <selection activeCell="C55" sqref="C55"/>
    </sheetView>
  </sheetViews>
  <sheetFormatPr defaultRowHeight="12.75" customHeight="1" x14ac:dyDescent="0.2"/>
  <cols>
    <col min="1" max="1" width="0" hidden="1" customWidth="1"/>
    <col min="2" max="2" width="8.85546875" customWidth="1"/>
    <col min="3" max="6" width="7.140625" customWidth="1"/>
    <col min="7" max="12" width="0" hidden="1" customWidth="1"/>
    <col min="13" max="16" width="11.85546875" customWidth="1"/>
    <col min="17" max="17" width="0" hidden="1" customWidth="1"/>
    <col min="18" max="18" width="13.7109375" customWidth="1"/>
    <col min="19" max="20" width="13.85546875" customWidth="1"/>
    <col min="21" max="24" width="12.85546875" customWidth="1"/>
    <col min="27" max="28" width="11.42578125" customWidth="1"/>
    <col min="29" max="31" width="12.5703125" customWidth="1"/>
    <col min="32" max="32" width="10.28515625" customWidth="1"/>
    <col min="33" max="33" width="13" customWidth="1"/>
    <col min="34" max="34" width="0" hidden="1" customWidth="1"/>
    <col min="35" max="35" width="13" customWidth="1"/>
    <col min="36" max="36" width="0" hidden="1" customWidth="1"/>
    <col min="37" max="37" width="12.85546875" customWidth="1"/>
    <col min="38" max="38" width="0" hidden="1" customWidth="1"/>
    <col min="39" max="40" width="14.28515625" customWidth="1"/>
    <col min="43" max="44" width="12.42578125" bestFit="1" customWidth="1"/>
  </cols>
  <sheetData>
    <row r="1" spans="1:44" ht="66" customHeight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16</v>
      </c>
      <c r="AI1" s="15" t="s">
        <v>33</v>
      </c>
      <c r="AJ1" s="15" t="s">
        <v>16</v>
      </c>
      <c r="AK1" s="15" t="s">
        <v>34</v>
      </c>
      <c r="AL1" s="15" t="s">
        <v>16</v>
      </c>
      <c r="AM1" s="26" t="s">
        <v>95</v>
      </c>
      <c r="AN1" s="15" t="s">
        <v>35</v>
      </c>
      <c r="AO1" s="18" t="s">
        <v>90</v>
      </c>
      <c r="AP1" s="18" t="s">
        <v>91</v>
      </c>
      <c r="AQ1" s="18" t="s">
        <v>92</v>
      </c>
      <c r="AR1" s="18" t="s">
        <v>93</v>
      </c>
    </row>
    <row r="2" spans="1:44" ht="12.75" customHeight="1" x14ac:dyDescent="0.2">
      <c r="A2" s="1"/>
      <c r="B2" s="2" t="s">
        <v>36</v>
      </c>
      <c r="C2" s="3">
        <v>50.654296875</v>
      </c>
      <c r="D2" s="3">
        <v>39.0947265625</v>
      </c>
      <c r="E2" s="3">
        <v>23.541259765625</v>
      </c>
      <c r="F2" s="3">
        <v>36.56201171875</v>
      </c>
      <c r="G2" s="3">
        <v>132.967529296875</v>
      </c>
      <c r="H2" s="3">
        <v>132.967529296875</v>
      </c>
      <c r="I2" s="3">
        <v>132.967529296875</v>
      </c>
      <c r="J2" s="3">
        <v>132.967529296875</v>
      </c>
      <c r="K2" s="3">
        <v>132.967529296875</v>
      </c>
      <c r="L2" s="3">
        <v>132.967529296875</v>
      </c>
      <c r="M2" s="2">
        <v>41</v>
      </c>
      <c r="N2" s="3">
        <v>2.45361328125</v>
      </c>
      <c r="O2" s="16">
        <v>100</v>
      </c>
      <c r="P2" s="4">
        <v>2.1484375</v>
      </c>
      <c r="Q2" s="5">
        <v>1</v>
      </c>
      <c r="R2" s="6" t="str">
        <f t="shared" ref="R2:R33" si="0">IF(ISNUMBER(Q2),IF(Q2=1,"Countercurrent","Cocurrent"),"")</f>
        <v>Countercurrent</v>
      </c>
      <c r="S2" s="7">
        <f t="shared" ref="S2:S33" si="1">IF(ISNUMBER(N2),1.15290498E-12*(U2^6)-3.5879038802E-10*(U2^5)+4.710833256816E-08*(U2^4)-3.38194190874219E-06*(U2^3)+0.000148978977392744*(U2^2)-0.00373903643230733*(U2)+4.21734712411944,"")</f>
        <v>4.1791067696176123</v>
      </c>
      <c r="T2" s="7">
        <f t="shared" ref="T2:T33" si="2">IF(ISNUMBER(N2),1.15290498E-12*(W2^6)-3.5879038802E-10*(W2^5)+4.710833256816E-08*(W2^4)-3.38194190874219E-06*(W2^3)+0.000148978977392744*(W2^2)-0.00373903643230733*(W2)+4.21734712411944,"")</f>
        <v>4.1782176797022661</v>
      </c>
      <c r="U2" s="1">
        <f t="shared" ref="U2:U33" si="3">IF(ISNUMBER(C2),AVERAGE(C2:D2),"")</f>
        <v>44.87451171875</v>
      </c>
      <c r="V2" s="8">
        <f t="shared" ref="V2:V33" si="4">IF(ISNUMBER(D2),-0.0000002301*(U2^4)+0.0000569866*(U2^3)-0.0082923226*(U2^2)+0.0654036947*U2+999.8017570756,"")</f>
        <v>990.25479397969309</v>
      </c>
      <c r="W2" s="1">
        <f t="shared" ref="W2:W33" si="5">IF(ISNUMBER(E2),AVERAGE(E2:F2),"")</f>
        <v>30.0516357421875</v>
      </c>
      <c r="X2" s="8">
        <f t="shared" ref="X2:X33" si="6">IF(ISNUMBER(D2),-0.0000002301*(W2^4)+0.0000569866*(W2^3)-0.0082923226*(W2^2)+0.0654036947*W2+999.8017570756,"")</f>
        <v>995.63737107040527</v>
      </c>
      <c r="Y2" s="8">
        <f t="shared" ref="Y2:Y33" si="7">IF(ISNUMBER(C2),IF(R2="Countercurrent",C2-D2,D2-C2),"")</f>
        <v>11.5595703125</v>
      </c>
      <c r="Z2" s="8">
        <f t="shared" ref="Z2:Z33" si="8">IF(ISNUMBER(E2),F2-E2,"")</f>
        <v>13.020751953125</v>
      </c>
      <c r="AA2" s="9">
        <f t="shared" ref="AA2:AA33" si="9">IF(ISNUMBER(N2),N2*V2/(1000*60),"")</f>
        <v>4.0495038572167623E-2</v>
      </c>
      <c r="AB2" s="9">
        <f t="shared" ref="AB2:AB33" si="10">IF(ISNUMBER(P2),P2*X2/(1000*60),"")</f>
        <v>3.5651077740151228E-2</v>
      </c>
      <c r="AC2" s="17">
        <f>AA2*S2*(C2-D2)*1000</f>
        <v>1956.2618011247132</v>
      </c>
      <c r="AD2" s="10">
        <f>AB2*T2*(F2-E2)*1000</f>
        <v>1939.5446917587119</v>
      </c>
      <c r="AE2" s="10">
        <f>AC2-AD2</f>
        <v>16.717109366001296</v>
      </c>
      <c r="AF2" s="33">
        <f>(AD2/AC2)</f>
        <v>0.99145456433469681</v>
      </c>
      <c r="AG2" s="33">
        <f>(C2-D2)/(C2-E2)</f>
        <v>0.42634730538922155</v>
      </c>
      <c r="AH2" s="33"/>
      <c r="AI2" s="33">
        <f>(F2-E2)/(C2-E2)</f>
        <v>0.48023952095808381</v>
      </c>
      <c r="AJ2" s="12"/>
      <c r="AK2" s="33">
        <f>(AG2+AI2)/2</f>
        <v>0.45329341317365268</v>
      </c>
      <c r="AL2" s="1">
        <f t="shared" ref="AL2:AL33" si="11">IF(C2=F2,0,(D2-E2)/(C2-F2))</f>
        <v>1.1036866359447004</v>
      </c>
      <c r="AM2" s="11">
        <f t="shared" ref="AM2:AM33" si="12">IF(ISNUMBER(C2),IF(OR(AL2&lt;=0,AL2=1),0,((D2-E2)-(C2-F2))/LN(AL2)),"")</f>
        <v>14.810865055765236</v>
      </c>
      <c r="AN2" s="13">
        <f t="shared" ref="AN2:AN33" si="13">IF(ISNUMBER(AM2),IF(AM2=0,0,(AA2*S2*Y2*1000)/(0.04*0.95*AM2)),"")</f>
        <v>3475.8654217681269</v>
      </c>
      <c r="AO2" s="29">
        <f>C2-F2</f>
        <v>14.09228515625</v>
      </c>
      <c r="AP2" s="29">
        <f>D2-E2</f>
        <v>15.553466796875</v>
      </c>
      <c r="AQ2" s="27">
        <f>N2*0.00001667</f>
        <v>4.09017333984375E-5</v>
      </c>
      <c r="AR2" s="27">
        <f>P2*0.00001667</f>
        <v>3.5814453125000005E-5</v>
      </c>
    </row>
    <row r="3" spans="1:44" ht="12.75" customHeight="1" x14ac:dyDescent="0.2">
      <c r="A3" s="1"/>
      <c r="B3" s="2" t="s">
        <v>37</v>
      </c>
      <c r="C3" s="3">
        <v>50.45947265625</v>
      </c>
      <c r="D3" s="3">
        <v>38.997314453125</v>
      </c>
      <c r="E3" s="3">
        <v>23.638671875</v>
      </c>
      <c r="F3" s="3">
        <v>36.43212890625</v>
      </c>
      <c r="G3" s="3">
        <v>132.967529296875</v>
      </c>
      <c r="H3" s="3">
        <v>132.967529296875</v>
      </c>
      <c r="I3" s="3">
        <v>132.967529296875</v>
      </c>
      <c r="J3" s="3">
        <v>132.967529296875</v>
      </c>
      <c r="K3" s="3">
        <v>132.967529296875</v>
      </c>
      <c r="L3" s="3">
        <v>132.967529296875</v>
      </c>
      <c r="M3" s="2">
        <v>42</v>
      </c>
      <c r="N3" s="3">
        <v>2.47802734375</v>
      </c>
      <c r="O3" s="16">
        <v>100</v>
      </c>
      <c r="P3" s="4">
        <v>1.98974609375</v>
      </c>
      <c r="Q3" s="5">
        <v>1</v>
      </c>
      <c r="R3" s="6" t="str">
        <f t="shared" si="0"/>
        <v>Countercurrent</v>
      </c>
      <c r="S3" s="7">
        <f t="shared" si="1"/>
        <v>4.1790758780382786</v>
      </c>
      <c r="T3" s="7">
        <f t="shared" si="2"/>
        <v>4.1782197488513964</v>
      </c>
      <c r="U3" s="1">
        <f t="shared" si="3"/>
        <v>44.7283935546875</v>
      </c>
      <c r="V3" s="8">
        <f t="shared" si="4"/>
        <v>990.31575932683882</v>
      </c>
      <c r="W3" s="1">
        <f t="shared" si="5"/>
        <v>30.035400390625</v>
      </c>
      <c r="X3" s="8">
        <f t="shared" si="6"/>
        <v>995.64229859636271</v>
      </c>
      <c r="Y3" s="8">
        <f t="shared" si="7"/>
        <v>11.462158203125</v>
      </c>
      <c r="Z3" s="8">
        <f t="shared" si="8"/>
        <v>12.79345703125</v>
      </c>
      <c r="AA3" s="9">
        <f t="shared" si="9"/>
        <v>4.0900492175974176E-2</v>
      </c>
      <c r="AB3" s="9">
        <f t="shared" si="10"/>
        <v>3.301792290673973E-2</v>
      </c>
      <c r="AC3" s="25">
        <f t="shared" ref="AC3:AC50" si="14">AA3*S3*(C3-D3)*1000</f>
        <v>1959.1838360827524</v>
      </c>
      <c r="AD3" s="20">
        <f t="shared" ref="AD3:AD50" si="15">AB3*T3*(F3-E3)*1000</f>
        <v>1764.9359180070153</v>
      </c>
      <c r="AE3" s="20">
        <f t="shared" ref="AE3:AE50" si="16">AC3-AD3</f>
        <v>194.24791807573706</v>
      </c>
      <c r="AF3" s="33">
        <f t="shared" ref="AF3:AF50" si="17">(AD3/AC3)</f>
        <v>0.9008526333781306</v>
      </c>
      <c r="AG3" s="33">
        <f t="shared" ref="AG3:AG50" si="18">(C3-D3)/(C3-E3)</f>
        <v>0.42736077481840196</v>
      </c>
      <c r="AH3" s="33"/>
      <c r="AI3" s="33">
        <f t="shared" ref="AI3:AI50" si="19">(F3-E3)/(C3-E3)</f>
        <v>0.47699757869249393</v>
      </c>
      <c r="AJ3" s="12"/>
      <c r="AK3" s="33">
        <f t="shared" ref="AK3:AK50" si="20">(AG3+AI3)/2</f>
        <v>0.45217917675544794</v>
      </c>
      <c r="AL3" s="1">
        <f t="shared" si="11"/>
        <v>1.0949074074074074</v>
      </c>
      <c r="AM3" s="11">
        <f t="shared" si="12"/>
        <v>14.68293549215103</v>
      </c>
      <c r="AN3" s="13">
        <f t="shared" si="13"/>
        <v>3511.387038249914</v>
      </c>
      <c r="AO3" s="29">
        <f t="shared" ref="AO3:AO50" si="21">C3-F3</f>
        <v>14.02734375</v>
      </c>
      <c r="AP3" s="29">
        <f t="shared" ref="AP3:AP50" si="22">D3-E3</f>
        <v>15.358642578125</v>
      </c>
      <c r="AQ3" s="27">
        <f t="shared" ref="AQ3:AQ50" si="23">N3*0.00001667</f>
        <v>4.1308715820312501E-5</v>
      </c>
      <c r="AR3" s="27">
        <f t="shared" ref="AR3:AR50" si="24">P3*0.00001667</f>
        <v>3.3169067382812506E-5</v>
      </c>
    </row>
    <row r="4" spans="1:44" ht="12.75" customHeight="1" x14ac:dyDescent="0.2">
      <c r="A4" s="1"/>
      <c r="B4" s="2" t="s">
        <v>38</v>
      </c>
      <c r="C4" s="3">
        <v>49.712646484375</v>
      </c>
      <c r="D4" s="3">
        <v>38.5751953125</v>
      </c>
      <c r="E4" s="3">
        <v>23.476318359375</v>
      </c>
      <c r="F4" s="3">
        <v>36.107421875</v>
      </c>
      <c r="G4" s="3">
        <v>132.967529296875</v>
      </c>
      <c r="H4" s="3">
        <v>132.967529296875</v>
      </c>
      <c r="I4" s="3">
        <v>132.967529296875</v>
      </c>
      <c r="J4" s="3">
        <v>132.967529296875</v>
      </c>
      <c r="K4" s="3">
        <v>132.967529296875</v>
      </c>
      <c r="L4" s="3">
        <v>132.967529296875</v>
      </c>
      <c r="M4" s="2">
        <v>41</v>
      </c>
      <c r="N4" s="3">
        <v>2.490234375</v>
      </c>
      <c r="O4" s="16">
        <v>100</v>
      </c>
      <c r="P4" s="4">
        <v>2.06298828125</v>
      </c>
      <c r="Q4" s="5">
        <v>1</v>
      </c>
      <c r="R4" s="6" t="str">
        <f t="shared" si="0"/>
        <v>Countercurrent</v>
      </c>
      <c r="S4" s="7">
        <f t="shared" si="1"/>
        <v>4.178956084440717</v>
      </c>
      <c r="T4" s="7">
        <f t="shared" si="2"/>
        <v>4.1782518086669782</v>
      </c>
      <c r="U4" s="1">
        <f t="shared" si="3"/>
        <v>44.1439208984375</v>
      </c>
      <c r="V4" s="8">
        <f t="shared" si="4"/>
        <v>990.55816263216661</v>
      </c>
      <c r="W4" s="1">
        <f t="shared" si="5"/>
        <v>29.7918701171875</v>
      </c>
      <c r="X4" s="8">
        <f t="shared" si="6"/>
        <v>995.71593252885327</v>
      </c>
      <c r="Y4" s="8">
        <f t="shared" si="7"/>
        <v>11.137451171875</v>
      </c>
      <c r="Z4" s="8">
        <f t="shared" si="8"/>
        <v>12.631103515625</v>
      </c>
      <c r="AA4" s="9">
        <f t="shared" si="9"/>
        <v>4.1112033117057696E-2</v>
      </c>
      <c r="AB4" s="9">
        <f t="shared" si="10"/>
        <v>3.4235838337682338E-2</v>
      </c>
      <c r="AC4" s="25">
        <f t="shared" si="14"/>
        <v>1913.4740412652159</v>
      </c>
      <c r="AD4" s="20">
        <f t="shared" si="15"/>
        <v>1806.8282455896097</v>
      </c>
      <c r="AE4" s="20">
        <f t="shared" si="16"/>
        <v>106.64579567560622</v>
      </c>
      <c r="AF4" s="33">
        <f t="shared" si="17"/>
        <v>0.9442658779916917</v>
      </c>
      <c r="AG4" s="33">
        <f t="shared" si="18"/>
        <v>0.42450495049504949</v>
      </c>
      <c r="AH4" s="33"/>
      <c r="AI4" s="33">
        <f t="shared" si="19"/>
        <v>0.48143564356435642</v>
      </c>
      <c r="AJ4" s="12"/>
      <c r="AK4" s="33">
        <f t="shared" si="20"/>
        <v>0.45297029702970293</v>
      </c>
      <c r="AL4" s="1">
        <f t="shared" si="11"/>
        <v>1.1097852028639619</v>
      </c>
      <c r="AM4" s="11">
        <f t="shared" si="12"/>
        <v>14.339087415797623</v>
      </c>
      <c r="AN4" s="13">
        <f t="shared" si="13"/>
        <v>3511.7004711065947</v>
      </c>
      <c r="AO4" s="29">
        <f t="shared" si="21"/>
        <v>13.605224609375</v>
      </c>
      <c r="AP4" s="29">
        <f t="shared" si="22"/>
        <v>15.098876953125</v>
      </c>
      <c r="AQ4" s="27">
        <f t="shared" si="23"/>
        <v>4.1512207031250005E-5</v>
      </c>
      <c r="AR4" s="27">
        <f t="shared" si="24"/>
        <v>3.43900146484375E-5</v>
      </c>
    </row>
    <row r="5" spans="1:44" ht="12.75" customHeight="1" x14ac:dyDescent="0.2">
      <c r="A5" s="1"/>
      <c r="B5" s="2" t="s">
        <v>39</v>
      </c>
      <c r="C5" s="3">
        <v>48.8359375</v>
      </c>
      <c r="D5" s="3">
        <v>37.828369140625</v>
      </c>
      <c r="E5" s="3">
        <v>22.92431640625</v>
      </c>
      <c r="F5" s="3">
        <v>35.295654296875</v>
      </c>
      <c r="G5" s="3">
        <v>132.967529296875</v>
      </c>
      <c r="H5" s="3">
        <v>132.967529296875</v>
      </c>
      <c r="I5" s="3">
        <v>132.967529296875</v>
      </c>
      <c r="J5" s="3">
        <v>132.967529296875</v>
      </c>
      <c r="K5" s="3">
        <v>132.967529296875</v>
      </c>
      <c r="L5" s="3">
        <v>132.967529296875</v>
      </c>
      <c r="M5" s="2">
        <v>42</v>
      </c>
      <c r="N5" s="3">
        <v>2.490234375</v>
      </c>
      <c r="O5" s="16">
        <v>100</v>
      </c>
      <c r="P5" s="4">
        <v>1.953125</v>
      </c>
      <c r="Q5" s="5">
        <v>1</v>
      </c>
      <c r="R5" s="6" t="str">
        <f t="shared" si="0"/>
        <v>Countercurrent</v>
      </c>
      <c r="S5" s="7">
        <f t="shared" si="1"/>
        <v>4.1787998428663702</v>
      </c>
      <c r="T5" s="7">
        <f t="shared" si="2"/>
        <v>4.1783519811245542</v>
      </c>
      <c r="U5" s="1">
        <f t="shared" si="3"/>
        <v>43.3321533203125</v>
      </c>
      <c r="V5" s="8">
        <f t="shared" si="4"/>
        <v>990.89093527745445</v>
      </c>
      <c r="W5" s="1">
        <f t="shared" si="5"/>
        <v>29.1099853515625</v>
      </c>
      <c r="X5" s="8">
        <f t="shared" si="6"/>
        <v>995.91930735222195</v>
      </c>
      <c r="Y5" s="8">
        <f t="shared" si="7"/>
        <v>11.007568359375</v>
      </c>
      <c r="Z5" s="8">
        <f t="shared" si="8"/>
        <v>12.371337890625</v>
      </c>
      <c r="AA5" s="9">
        <f t="shared" si="9"/>
        <v>4.1125844481730282E-2</v>
      </c>
      <c r="AB5" s="9">
        <f t="shared" si="10"/>
        <v>3.2419248286205141E-2</v>
      </c>
      <c r="AC5" s="25">
        <f t="shared" si="14"/>
        <v>1891.7240700961679</v>
      </c>
      <c r="AD5" s="20">
        <f t="shared" si="15"/>
        <v>1675.8094342177196</v>
      </c>
      <c r="AE5" s="20">
        <f t="shared" si="16"/>
        <v>215.91463587844828</v>
      </c>
      <c r="AF5" s="33">
        <f t="shared" si="17"/>
        <v>0.88586356790000986</v>
      </c>
      <c r="AG5" s="33">
        <f t="shared" si="18"/>
        <v>0.42481203007518797</v>
      </c>
      <c r="AH5" s="33"/>
      <c r="AI5" s="33">
        <f t="shared" si="19"/>
        <v>0.47744360902255639</v>
      </c>
      <c r="AJ5" s="12"/>
      <c r="AK5" s="33">
        <f t="shared" si="20"/>
        <v>0.45112781954887216</v>
      </c>
      <c r="AL5" s="1">
        <f t="shared" si="11"/>
        <v>1.1007194244604317</v>
      </c>
      <c r="AM5" s="11">
        <f t="shared" si="12"/>
        <v>14.211263578690485</v>
      </c>
      <c r="AN5" s="13">
        <f t="shared" si="13"/>
        <v>3503.0109810642912</v>
      </c>
      <c r="AO5" s="29">
        <f t="shared" si="21"/>
        <v>13.540283203125</v>
      </c>
      <c r="AP5" s="29">
        <f t="shared" si="22"/>
        <v>14.904052734375</v>
      </c>
      <c r="AQ5" s="27">
        <f t="shared" si="23"/>
        <v>4.1512207031250005E-5</v>
      </c>
      <c r="AR5" s="27">
        <f t="shared" si="24"/>
        <v>3.2558593750000002E-5</v>
      </c>
    </row>
    <row r="6" spans="1:44" ht="12.75" customHeight="1" x14ac:dyDescent="0.2">
      <c r="A6" s="1"/>
      <c r="B6" s="2" t="s">
        <v>40</v>
      </c>
      <c r="C6" s="3">
        <v>48.25146484375</v>
      </c>
      <c r="D6" s="3">
        <v>37.47119140625</v>
      </c>
      <c r="E6" s="3">
        <v>22.632080078125</v>
      </c>
      <c r="F6" s="3">
        <v>34.9384765625</v>
      </c>
      <c r="G6" s="3">
        <v>132.967529296875</v>
      </c>
      <c r="H6" s="3">
        <v>132.967529296875</v>
      </c>
      <c r="I6" s="3">
        <v>132.967529296875</v>
      </c>
      <c r="J6" s="3">
        <v>132.967529296875</v>
      </c>
      <c r="K6" s="3">
        <v>132.967529296875</v>
      </c>
      <c r="L6" s="3">
        <v>132.967529296875</v>
      </c>
      <c r="M6" s="2">
        <v>42</v>
      </c>
      <c r="N6" s="3">
        <v>2.4658203125</v>
      </c>
      <c r="O6" s="16">
        <v>100</v>
      </c>
      <c r="P6" s="4">
        <v>1.98974609375</v>
      </c>
      <c r="Q6" s="5">
        <v>1</v>
      </c>
      <c r="R6" s="6" t="str">
        <f t="shared" si="0"/>
        <v>Countercurrent</v>
      </c>
      <c r="S6" s="7">
        <f t="shared" si="1"/>
        <v>4.1787147084188687</v>
      </c>
      <c r="T6" s="7">
        <f t="shared" si="2"/>
        <v>4.1784052172246904</v>
      </c>
      <c r="U6" s="1">
        <f t="shared" si="3"/>
        <v>42.861328125</v>
      </c>
      <c r="V6" s="8">
        <f t="shared" si="4"/>
        <v>991.08184743410879</v>
      </c>
      <c r="W6" s="1">
        <f t="shared" si="5"/>
        <v>28.7852783203125</v>
      </c>
      <c r="X6" s="8">
        <f t="shared" si="6"/>
        <v>996.01468990007527</v>
      </c>
      <c r="Y6" s="8">
        <f t="shared" si="7"/>
        <v>10.7802734375</v>
      </c>
      <c r="Z6" s="8">
        <f t="shared" si="8"/>
        <v>12.306396484375</v>
      </c>
      <c r="AA6" s="9">
        <f t="shared" si="9"/>
        <v>4.0730495845884195E-2</v>
      </c>
      <c r="AB6" s="9">
        <f t="shared" si="10"/>
        <v>3.3030272309104873E-2</v>
      </c>
      <c r="AC6" s="25">
        <f t="shared" si="14"/>
        <v>1834.8146353096799</v>
      </c>
      <c r="AD6" s="20">
        <f t="shared" si="15"/>
        <v>1698.4533078681363</v>
      </c>
      <c r="AE6" s="20">
        <f t="shared" si="16"/>
        <v>136.36132744154361</v>
      </c>
      <c r="AF6" s="33">
        <f t="shared" si="17"/>
        <v>0.92568114248852795</v>
      </c>
      <c r="AG6" s="33">
        <f t="shared" si="18"/>
        <v>0.42078580481622307</v>
      </c>
      <c r="AH6" s="33"/>
      <c r="AI6" s="33">
        <f t="shared" si="19"/>
        <v>0.4803548795944233</v>
      </c>
      <c r="AJ6" s="12"/>
      <c r="AK6" s="33">
        <f t="shared" si="20"/>
        <v>0.45057034220532322</v>
      </c>
      <c r="AL6" s="1">
        <f t="shared" si="11"/>
        <v>1.1146341463414635</v>
      </c>
      <c r="AM6" s="11">
        <f t="shared" si="12"/>
        <v>14.062250481368784</v>
      </c>
      <c r="AN6" s="13">
        <f t="shared" si="13"/>
        <v>3433.6321721773452</v>
      </c>
      <c r="AO6" s="29">
        <f t="shared" si="21"/>
        <v>13.31298828125</v>
      </c>
      <c r="AP6" s="29">
        <f t="shared" si="22"/>
        <v>14.839111328125</v>
      </c>
      <c r="AQ6" s="27">
        <f t="shared" si="23"/>
        <v>4.1105224609375004E-5</v>
      </c>
      <c r="AR6" s="27">
        <f t="shared" si="24"/>
        <v>3.3169067382812506E-5</v>
      </c>
    </row>
    <row r="7" spans="1:44" ht="12.75" customHeight="1" x14ac:dyDescent="0.2">
      <c r="A7" s="1"/>
      <c r="B7" s="2" t="s">
        <v>41</v>
      </c>
      <c r="C7" s="3">
        <v>47.27734375</v>
      </c>
      <c r="D7" s="3">
        <v>36.789306640625</v>
      </c>
      <c r="E7" s="3">
        <v>22.40478515625</v>
      </c>
      <c r="F7" s="3">
        <v>34.256591796875</v>
      </c>
      <c r="G7" s="3">
        <v>132.967529296875</v>
      </c>
      <c r="H7" s="3">
        <v>132.967529296875</v>
      </c>
      <c r="I7" s="3">
        <v>132.967529296875</v>
      </c>
      <c r="J7" s="3">
        <v>132.967529296875</v>
      </c>
      <c r="K7" s="3">
        <v>132.967529296875</v>
      </c>
      <c r="L7" s="3">
        <v>132.967529296875</v>
      </c>
      <c r="M7" s="2">
        <v>42</v>
      </c>
      <c r="N7" s="3">
        <v>2.6123046875</v>
      </c>
      <c r="O7" s="16">
        <v>100</v>
      </c>
      <c r="P7" s="4">
        <v>1.98974609375</v>
      </c>
      <c r="Q7" s="5">
        <v>1</v>
      </c>
      <c r="R7" s="6" t="str">
        <f t="shared" si="0"/>
        <v>Countercurrent</v>
      </c>
      <c r="S7" s="7">
        <f t="shared" si="1"/>
        <v>4.1785749388033064</v>
      </c>
      <c r="T7" s="7">
        <f t="shared" si="2"/>
        <v>4.1784859396608551</v>
      </c>
      <c r="U7" s="1">
        <f t="shared" si="3"/>
        <v>42.0333251953125</v>
      </c>
      <c r="V7" s="8">
        <f t="shared" si="4"/>
        <v>991.41381749218704</v>
      </c>
      <c r="W7" s="1">
        <f t="shared" si="5"/>
        <v>28.3306884765625</v>
      </c>
      <c r="X7" s="8">
        <f t="shared" si="6"/>
        <v>996.1466245109998</v>
      </c>
      <c r="Y7" s="8">
        <f t="shared" si="7"/>
        <v>10.488037109375</v>
      </c>
      <c r="Z7" s="8">
        <f t="shared" si="8"/>
        <v>11.851806640625</v>
      </c>
      <c r="AA7" s="9">
        <f t="shared" si="9"/>
        <v>4.3164582711451828E-2</v>
      </c>
      <c r="AB7" s="9">
        <f t="shared" si="10"/>
        <v>3.3034647582050165E-2</v>
      </c>
      <c r="AC7" s="25">
        <f t="shared" si="14"/>
        <v>1891.6899533639864</v>
      </c>
      <c r="AD7" s="20">
        <f t="shared" si="15"/>
        <v>1635.9618830487009</v>
      </c>
      <c r="AE7" s="20">
        <f t="shared" si="16"/>
        <v>255.72807031528555</v>
      </c>
      <c r="AF7" s="33">
        <f t="shared" si="17"/>
        <v>0.86481501904658054</v>
      </c>
      <c r="AG7" s="33">
        <f t="shared" si="18"/>
        <v>0.4216710182767624</v>
      </c>
      <c r="AH7" s="33"/>
      <c r="AI7" s="33">
        <f t="shared" si="19"/>
        <v>0.47650130548302871</v>
      </c>
      <c r="AJ7" s="12"/>
      <c r="AK7" s="33">
        <f t="shared" si="20"/>
        <v>0.44908616187989558</v>
      </c>
      <c r="AL7" s="1">
        <f t="shared" si="11"/>
        <v>1.1047381546134662</v>
      </c>
      <c r="AM7" s="11">
        <f t="shared" si="12"/>
        <v>13.691318355023444</v>
      </c>
      <c r="AN7" s="13">
        <f t="shared" si="13"/>
        <v>3635.9767022687811</v>
      </c>
      <c r="AO7" s="29">
        <f t="shared" si="21"/>
        <v>13.020751953125</v>
      </c>
      <c r="AP7" s="29">
        <f t="shared" si="22"/>
        <v>14.384521484375</v>
      </c>
      <c r="AQ7" s="27">
        <f t="shared" si="23"/>
        <v>4.3547119140625007E-5</v>
      </c>
      <c r="AR7" s="27">
        <f t="shared" si="24"/>
        <v>3.3169067382812506E-5</v>
      </c>
    </row>
    <row r="8" spans="1:44" ht="12.75" customHeight="1" x14ac:dyDescent="0.2">
      <c r="A8" s="1"/>
      <c r="B8" s="2" t="s">
        <v>42</v>
      </c>
      <c r="C8" s="3">
        <v>46.790283203125</v>
      </c>
      <c r="D8" s="3">
        <v>36.269775390625</v>
      </c>
      <c r="E8" s="3">
        <v>22.372314453125</v>
      </c>
      <c r="F8" s="3">
        <v>33.866943359375</v>
      </c>
      <c r="G8" s="3">
        <v>132.967529296875</v>
      </c>
      <c r="H8" s="3">
        <v>132.967529296875</v>
      </c>
      <c r="I8" s="3">
        <v>132.967529296875</v>
      </c>
      <c r="J8" s="3">
        <v>132.967529296875</v>
      </c>
      <c r="K8" s="3">
        <v>132.967529296875</v>
      </c>
      <c r="L8" s="3">
        <v>132.967529296875</v>
      </c>
      <c r="M8" s="2">
        <v>42</v>
      </c>
      <c r="N8" s="3">
        <v>2.4658203125</v>
      </c>
      <c r="O8" s="16">
        <v>100</v>
      </c>
      <c r="P8" s="4">
        <v>2.0263671875</v>
      </c>
      <c r="Q8" s="5">
        <v>1</v>
      </c>
      <c r="R8" s="6" t="str">
        <f t="shared" si="0"/>
        <v>Countercurrent</v>
      </c>
      <c r="S8" s="7">
        <f t="shared" si="1"/>
        <v>4.1784962820397507</v>
      </c>
      <c r="T8" s="7">
        <f t="shared" si="2"/>
        <v>4.1785259275813464</v>
      </c>
      <c r="U8" s="1">
        <f t="shared" si="3"/>
        <v>41.530029296875</v>
      </c>
      <c r="V8" s="8">
        <f t="shared" si="4"/>
        <v>991.61323145835888</v>
      </c>
      <c r="W8" s="1">
        <f t="shared" si="5"/>
        <v>28.11962890625</v>
      </c>
      <c r="X8" s="8">
        <f t="shared" si="6"/>
        <v>996.20724069498931</v>
      </c>
      <c r="Y8" s="8">
        <f t="shared" si="7"/>
        <v>10.5205078125</v>
      </c>
      <c r="Z8" s="8">
        <f t="shared" si="8"/>
        <v>11.49462890625</v>
      </c>
      <c r="AA8" s="9">
        <f t="shared" si="9"/>
        <v>4.0752334137896425E-2</v>
      </c>
      <c r="AB8" s="9">
        <f t="shared" si="10"/>
        <v>3.3644694408237349E-2</v>
      </c>
      <c r="AC8" s="25">
        <f t="shared" si="14"/>
        <v>1791.4686467478332</v>
      </c>
      <c r="AD8" s="20">
        <f t="shared" si="15"/>
        <v>1615.9750245302935</v>
      </c>
      <c r="AE8" s="20">
        <f t="shared" si="16"/>
        <v>175.49362221753972</v>
      </c>
      <c r="AF8" s="33">
        <f t="shared" si="17"/>
        <v>0.90203924442879624</v>
      </c>
      <c r="AG8" s="33">
        <f t="shared" si="18"/>
        <v>0.43085106382978722</v>
      </c>
      <c r="AH8" s="33"/>
      <c r="AI8" s="33">
        <f t="shared" si="19"/>
        <v>0.47074468085106386</v>
      </c>
      <c r="AJ8" s="12"/>
      <c r="AK8" s="33">
        <f t="shared" si="20"/>
        <v>0.45079787234042556</v>
      </c>
      <c r="AL8" s="1">
        <f t="shared" si="11"/>
        <v>1.0753768844221105</v>
      </c>
      <c r="AM8" s="11">
        <f t="shared" si="12"/>
        <v>13.404501698183967</v>
      </c>
      <c r="AN8" s="13">
        <f t="shared" si="13"/>
        <v>3517.0208350907178</v>
      </c>
      <c r="AO8" s="29">
        <f t="shared" si="21"/>
        <v>12.92333984375</v>
      </c>
      <c r="AP8" s="29">
        <f t="shared" si="22"/>
        <v>13.8974609375</v>
      </c>
      <c r="AQ8" s="27">
        <f t="shared" si="23"/>
        <v>4.1105224609375004E-5</v>
      </c>
      <c r="AR8" s="27">
        <f t="shared" si="24"/>
        <v>3.3779541015625003E-5</v>
      </c>
    </row>
    <row r="9" spans="1:44" ht="12.75" customHeight="1" x14ac:dyDescent="0.2">
      <c r="A9" s="1"/>
      <c r="B9" s="2" t="s">
        <v>43</v>
      </c>
      <c r="C9" s="3">
        <v>45.978515625</v>
      </c>
      <c r="D9" s="3">
        <v>35.945068359375</v>
      </c>
      <c r="E9" s="3">
        <v>22.307373046875</v>
      </c>
      <c r="F9" s="3">
        <v>33.509765625</v>
      </c>
      <c r="G9" s="3">
        <v>132.967529296875</v>
      </c>
      <c r="H9" s="3">
        <v>132.967529296875</v>
      </c>
      <c r="I9" s="3">
        <v>132.967529296875</v>
      </c>
      <c r="J9" s="3">
        <v>132.967529296875</v>
      </c>
      <c r="K9" s="3">
        <v>132.967529296875</v>
      </c>
      <c r="L9" s="3">
        <v>132.967529296875</v>
      </c>
      <c r="M9" s="2">
        <v>42</v>
      </c>
      <c r="N9" s="3">
        <v>2.45361328125</v>
      </c>
      <c r="O9" s="16">
        <v>100</v>
      </c>
      <c r="P9" s="4">
        <v>2.0263671875</v>
      </c>
      <c r="Q9" s="5">
        <v>1</v>
      </c>
      <c r="R9" s="6" t="str">
        <f t="shared" si="0"/>
        <v>Countercurrent</v>
      </c>
      <c r="S9" s="7">
        <f t="shared" si="1"/>
        <v>4.1784133061985314</v>
      </c>
      <c r="T9" s="7">
        <f t="shared" si="2"/>
        <v>4.1785675382893404</v>
      </c>
      <c r="U9" s="1">
        <f t="shared" si="3"/>
        <v>40.9617919921875</v>
      </c>
      <c r="V9" s="8">
        <f t="shared" si="4"/>
        <v>991.83619960229078</v>
      </c>
      <c r="W9" s="1">
        <f t="shared" si="5"/>
        <v>27.9085693359375</v>
      </c>
      <c r="X9" s="8">
        <f t="shared" si="6"/>
        <v>996.2674491333662</v>
      </c>
      <c r="Y9" s="8">
        <f t="shared" si="7"/>
        <v>10.033447265625</v>
      </c>
      <c r="Z9" s="8">
        <f t="shared" si="8"/>
        <v>11.202392578125</v>
      </c>
      <c r="AA9" s="9">
        <f t="shared" si="9"/>
        <v>4.0559707869478448E-2</v>
      </c>
      <c r="AB9" s="9">
        <f t="shared" si="10"/>
        <v>3.3646727814969642E-2</v>
      </c>
      <c r="AC9" s="25">
        <f t="shared" si="14"/>
        <v>1700.4207133759955</v>
      </c>
      <c r="AD9" s="20">
        <f t="shared" si="15"/>
        <v>1575.0017805332798</v>
      </c>
      <c r="AE9" s="20">
        <f t="shared" si="16"/>
        <v>125.41893284271578</v>
      </c>
      <c r="AF9" s="33">
        <f t="shared" si="17"/>
        <v>0.92624241056572965</v>
      </c>
      <c r="AG9" s="33">
        <f t="shared" si="18"/>
        <v>0.42386831275720166</v>
      </c>
      <c r="AH9" s="33"/>
      <c r="AI9" s="33">
        <f t="shared" si="19"/>
        <v>0.47325102880658437</v>
      </c>
      <c r="AJ9" s="12"/>
      <c r="AK9" s="33">
        <f t="shared" si="20"/>
        <v>0.44855967078189302</v>
      </c>
      <c r="AL9" s="1">
        <f t="shared" si="11"/>
        <v>1.09375</v>
      </c>
      <c r="AM9" s="11">
        <f t="shared" si="12"/>
        <v>13.044494514944947</v>
      </c>
      <c r="AN9" s="13">
        <f t="shared" si="13"/>
        <v>3430.4060965051108</v>
      </c>
      <c r="AO9" s="29">
        <f t="shared" si="21"/>
        <v>12.46875</v>
      </c>
      <c r="AP9" s="29">
        <f t="shared" si="22"/>
        <v>13.6376953125</v>
      </c>
      <c r="AQ9" s="27">
        <f t="shared" si="23"/>
        <v>4.09017333984375E-5</v>
      </c>
      <c r="AR9" s="27">
        <f t="shared" si="24"/>
        <v>3.3779541015625003E-5</v>
      </c>
    </row>
    <row r="10" spans="1:44" ht="12.75" customHeight="1" x14ac:dyDescent="0.2">
      <c r="A10" s="1"/>
      <c r="B10" s="2" t="s">
        <v>44</v>
      </c>
      <c r="C10" s="3">
        <v>45.166748046875</v>
      </c>
      <c r="D10" s="3">
        <v>35.490478515625</v>
      </c>
      <c r="E10" s="3">
        <v>22.372314453125</v>
      </c>
      <c r="F10" s="3">
        <v>33.087646484375</v>
      </c>
      <c r="G10" s="3">
        <v>132.967529296875</v>
      </c>
      <c r="H10" s="3">
        <v>132.967529296875</v>
      </c>
      <c r="I10" s="3">
        <v>132.967529296875</v>
      </c>
      <c r="J10" s="3">
        <v>132.967529296875</v>
      </c>
      <c r="K10" s="3">
        <v>132.967529296875</v>
      </c>
      <c r="L10" s="3">
        <v>132.967529296875</v>
      </c>
      <c r="M10" s="2">
        <v>42</v>
      </c>
      <c r="N10" s="3">
        <v>2.5146484375</v>
      </c>
      <c r="O10" s="16">
        <v>100</v>
      </c>
      <c r="P10" s="4">
        <v>2.06298828125</v>
      </c>
      <c r="Q10" s="5">
        <v>1</v>
      </c>
      <c r="R10" s="6" t="str">
        <f t="shared" si="0"/>
        <v>Countercurrent</v>
      </c>
      <c r="S10" s="7">
        <f t="shared" si="1"/>
        <v>4.1783282559749315</v>
      </c>
      <c r="T10" s="7">
        <f t="shared" si="2"/>
        <v>4.1786040320599094</v>
      </c>
      <c r="U10" s="1">
        <f t="shared" si="3"/>
        <v>40.32861328125</v>
      </c>
      <c r="V10" s="8">
        <f t="shared" si="4"/>
        <v>992.0819057037246</v>
      </c>
      <c r="W10" s="1">
        <f t="shared" si="5"/>
        <v>27.72998046875</v>
      </c>
      <c r="X10" s="8">
        <f t="shared" si="6"/>
        <v>996.31807495521423</v>
      </c>
      <c r="Y10" s="8">
        <f t="shared" si="7"/>
        <v>9.67626953125</v>
      </c>
      <c r="Z10" s="8">
        <f t="shared" si="8"/>
        <v>10.71533203125</v>
      </c>
      <c r="AA10" s="9">
        <f t="shared" si="9"/>
        <v>4.1578953567498224E-2</v>
      </c>
      <c r="AB10" s="9">
        <f t="shared" si="10"/>
        <v>3.4256541883836096E-2</v>
      </c>
      <c r="AC10" s="25">
        <f t="shared" si="14"/>
        <v>1681.0633038921997</v>
      </c>
      <c r="AD10" s="20">
        <f t="shared" si="15"/>
        <v>1533.8411035462766</v>
      </c>
      <c r="AE10" s="20">
        <f t="shared" si="16"/>
        <v>147.22220034592306</v>
      </c>
      <c r="AF10" s="33">
        <f t="shared" si="17"/>
        <v>0.91242316692949244</v>
      </c>
      <c r="AG10" s="33">
        <f t="shared" si="18"/>
        <v>0.42450142450142453</v>
      </c>
      <c r="AH10" s="33"/>
      <c r="AI10" s="33">
        <f t="shared" si="19"/>
        <v>0.47008547008547008</v>
      </c>
      <c r="AJ10" s="12"/>
      <c r="AK10" s="33">
        <f t="shared" si="20"/>
        <v>0.44729344729344733</v>
      </c>
      <c r="AL10" s="1">
        <f t="shared" si="11"/>
        <v>1.086021505376344</v>
      </c>
      <c r="AM10" s="11">
        <f t="shared" si="12"/>
        <v>12.591488248237212</v>
      </c>
      <c r="AN10" s="13">
        <f t="shared" si="13"/>
        <v>3513.3661029589944</v>
      </c>
      <c r="AO10" s="29">
        <f t="shared" si="21"/>
        <v>12.0791015625</v>
      </c>
      <c r="AP10" s="29">
        <f t="shared" si="22"/>
        <v>13.1181640625</v>
      </c>
      <c r="AQ10" s="27">
        <f t="shared" si="23"/>
        <v>4.1919189453125005E-5</v>
      </c>
      <c r="AR10" s="27">
        <f t="shared" si="24"/>
        <v>3.43900146484375E-5</v>
      </c>
    </row>
    <row r="11" spans="1:44" ht="12.75" customHeight="1" x14ac:dyDescent="0.2">
      <c r="A11" s="1"/>
      <c r="B11" s="2" t="s">
        <v>45</v>
      </c>
      <c r="C11" s="3">
        <v>44.6796875</v>
      </c>
      <c r="D11" s="3">
        <v>35.13330078125</v>
      </c>
      <c r="E11" s="3">
        <v>22.437255859375</v>
      </c>
      <c r="F11" s="3">
        <v>32.827880859375</v>
      </c>
      <c r="G11" s="3">
        <v>132.967529296875</v>
      </c>
      <c r="H11" s="3">
        <v>132.967529296875</v>
      </c>
      <c r="I11" s="3">
        <v>132.967529296875</v>
      </c>
      <c r="J11" s="3">
        <v>132.967529296875</v>
      </c>
      <c r="K11" s="3">
        <v>132.967529296875</v>
      </c>
      <c r="L11" s="3">
        <v>132.967529296875</v>
      </c>
      <c r="M11" s="2">
        <v>43</v>
      </c>
      <c r="N11" s="3">
        <v>2.490234375</v>
      </c>
      <c r="O11" s="16">
        <v>100</v>
      </c>
      <c r="P11" s="4">
        <v>2.06298828125</v>
      </c>
      <c r="Q11" s="5">
        <v>1</v>
      </c>
      <c r="R11" s="6" t="str">
        <f t="shared" si="0"/>
        <v>Countercurrent</v>
      </c>
      <c r="S11" s="7">
        <f t="shared" si="1"/>
        <v>4.1782759677547867</v>
      </c>
      <c r="T11" s="7">
        <f t="shared" si="2"/>
        <v>4.1786244396044765</v>
      </c>
      <c r="U11" s="1">
        <f t="shared" si="3"/>
        <v>39.906494140625</v>
      </c>
      <c r="V11" s="8">
        <f t="shared" si="4"/>
        <v>992.24408872248978</v>
      </c>
      <c r="W11" s="1">
        <f t="shared" si="5"/>
        <v>27.632568359375</v>
      </c>
      <c r="X11" s="8">
        <f t="shared" si="6"/>
        <v>996.34556507794832</v>
      </c>
      <c r="Y11" s="8">
        <f t="shared" si="7"/>
        <v>9.54638671875</v>
      </c>
      <c r="Z11" s="8">
        <f t="shared" si="8"/>
        <v>10.390625</v>
      </c>
      <c r="AA11" s="9">
        <f t="shared" si="9"/>
        <v>4.1182005635454898E-2</v>
      </c>
      <c r="AB11" s="9">
        <f t="shared" si="10"/>
        <v>3.4257487080520281E-2</v>
      </c>
      <c r="AC11" s="25">
        <f t="shared" si="14"/>
        <v>1642.6447049770336</v>
      </c>
      <c r="AD11" s="20">
        <f t="shared" si="15"/>
        <v>1487.4093731480355</v>
      </c>
      <c r="AE11" s="20">
        <f t="shared" si="16"/>
        <v>155.23533182899814</v>
      </c>
      <c r="AF11" s="33">
        <f t="shared" si="17"/>
        <v>0.90549670822993422</v>
      </c>
      <c r="AG11" s="33">
        <f t="shared" si="18"/>
        <v>0.42919708029197079</v>
      </c>
      <c r="AH11" s="33"/>
      <c r="AI11" s="33">
        <f t="shared" si="19"/>
        <v>0.46715328467153283</v>
      </c>
      <c r="AJ11" s="12"/>
      <c r="AK11" s="33">
        <f t="shared" si="20"/>
        <v>0.44817518248175181</v>
      </c>
      <c r="AL11" s="1">
        <f t="shared" si="11"/>
        <v>1.0712328767123287</v>
      </c>
      <c r="AM11" s="11">
        <f t="shared" si="12"/>
        <v>12.269085145699201</v>
      </c>
      <c r="AN11" s="13">
        <f t="shared" si="13"/>
        <v>3523.2856992104803</v>
      </c>
      <c r="AO11" s="29">
        <f t="shared" si="21"/>
        <v>11.851806640625</v>
      </c>
      <c r="AP11" s="29">
        <f t="shared" si="22"/>
        <v>12.696044921875</v>
      </c>
      <c r="AQ11" s="27">
        <f t="shared" si="23"/>
        <v>4.1512207031250005E-5</v>
      </c>
      <c r="AR11" s="27">
        <f t="shared" si="24"/>
        <v>3.43900146484375E-5</v>
      </c>
    </row>
    <row r="12" spans="1:44" ht="12.75" customHeight="1" x14ac:dyDescent="0.2">
      <c r="A12" s="1"/>
      <c r="B12" s="2" t="s">
        <v>46</v>
      </c>
      <c r="C12" s="3">
        <v>44.127685546875</v>
      </c>
      <c r="D12" s="3">
        <v>34.906005859375</v>
      </c>
      <c r="E12" s="3">
        <v>22.4697265625</v>
      </c>
      <c r="F12" s="3">
        <v>32.633056640625</v>
      </c>
      <c r="G12" s="3">
        <v>132.967529296875</v>
      </c>
      <c r="H12" s="3">
        <v>132.967529296875</v>
      </c>
      <c r="I12" s="3">
        <v>132.967529296875</v>
      </c>
      <c r="J12" s="3">
        <v>132.967529296875</v>
      </c>
      <c r="K12" s="3">
        <v>132.967529296875</v>
      </c>
      <c r="L12" s="3">
        <v>132.967529296875</v>
      </c>
      <c r="M12" s="2">
        <v>43</v>
      </c>
      <c r="N12" s="3">
        <v>2.5634765625</v>
      </c>
      <c r="O12" s="16">
        <v>100</v>
      </c>
      <c r="P12" s="4">
        <v>2.0263671875</v>
      </c>
      <c r="Q12" s="5">
        <v>1</v>
      </c>
      <c r="R12" s="6" t="str">
        <f t="shared" si="0"/>
        <v>Countercurrent</v>
      </c>
      <c r="S12" s="7">
        <f t="shared" si="1"/>
        <v>4.178230883546755</v>
      </c>
      <c r="T12" s="7">
        <f t="shared" si="2"/>
        <v>4.178641718698481</v>
      </c>
      <c r="U12" s="1">
        <f t="shared" si="3"/>
        <v>39.516845703125</v>
      </c>
      <c r="V12" s="8">
        <f t="shared" si="4"/>
        <v>992.39263594006309</v>
      </c>
      <c r="W12" s="1">
        <f t="shared" si="5"/>
        <v>27.5513916015625</v>
      </c>
      <c r="X12" s="8">
        <f t="shared" si="6"/>
        <v>996.36840650831414</v>
      </c>
      <c r="Y12" s="8">
        <f t="shared" si="7"/>
        <v>9.2216796875</v>
      </c>
      <c r="Z12" s="8">
        <f t="shared" si="8"/>
        <v>10.163330078125</v>
      </c>
      <c r="AA12" s="9">
        <f t="shared" si="9"/>
        <v>4.2399587717165781E-2</v>
      </c>
      <c r="AB12" s="9">
        <f t="shared" si="10"/>
        <v>3.3650137426835154E-2</v>
      </c>
      <c r="AC12" s="25">
        <f t="shared" si="14"/>
        <v>1633.6691258397843</v>
      </c>
      <c r="AD12" s="20">
        <f t="shared" si="15"/>
        <v>1429.0848283178266</v>
      </c>
      <c r="AE12" s="20">
        <f t="shared" si="16"/>
        <v>204.58429752195775</v>
      </c>
      <c r="AF12" s="33">
        <f t="shared" si="17"/>
        <v>0.87477005331982904</v>
      </c>
      <c r="AG12" s="33">
        <f t="shared" si="18"/>
        <v>0.42578710644677659</v>
      </c>
      <c r="AH12" s="33"/>
      <c r="AI12" s="33">
        <f t="shared" si="19"/>
        <v>0.46926536731634183</v>
      </c>
      <c r="AJ12" s="12"/>
      <c r="AK12" s="33">
        <f t="shared" si="20"/>
        <v>0.44752623688155924</v>
      </c>
      <c r="AL12" s="1">
        <f t="shared" si="11"/>
        <v>1.0819209039548023</v>
      </c>
      <c r="AM12" s="11">
        <f t="shared" si="12"/>
        <v>11.959276094890221</v>
      </c>
      <c r="AN12" s="13">
        <f t="shared" si="13"/>
        <v>3594.8072813225003</v>
      </c>
      <c r="AO12" s="29">
        <f t="shared" si="21"/>
        <v>11.49462890625</v>
      </c>
      <c r="AP12" s="29">
        <f t="shared" si="22"/>
        <v>12.436279296875</v>
      </c>
      <c r="AQ12" s="27">
        <f t="shared" si="23"/>
        <v>4.2733154296875006E-5</v>
      </c>
      <c r="AR12" s="27">
        <f t="shared" si="24"/>
        <v>3.3779541015625003E-5</v>
      </c>
    </row>
    <row r="13" spans="1:44" ht="12.75" customHeight="1" x14ac:dyDescent="0.2">
      <c r="A13" s="1"/>
      <c r="B13" s="2" t="s">
        <v>47</v>
      </c>
      <c r="C13" s="3">
        <v>43.478271484375</v>
      </c>
      <c r="D13" s="3">
        <v>34.516357421875</v>
      </c>
      <c r="E13" s="3">
        <v>22.53466796875</v>
      </c>
      <c r="F13" s="3">
        <v>32.27587890625</v>
      </c>
      <c r="G13" s="3">
        <v>132.967529296875</v>
      </c>
      <c r="H13" s="3">
        <v>132.967529296875</v>
      </c>
      <c r="I13" s="3">
        <v>132.967529296875</v>
      </c>
      <c r="J13" s="3">
        <v>132.967529296875</v>
      </c>
      <c r="K13" s="3">
        <v>132.967529296875</v>
      </c>
      <c r="L13" s="3">
        <v>132.967529296875</v>
      </c>
      <c r="M13" s="2">
        <v>42</v>
      </c>
      <c r="N13" s="3">
        <v>2.490234375</v>
      </c>
      <c r="O13" s="16">
        <v>100</v>
      </c>
      <c r="P13" s="4">
        <v>2.08740234375</v>
      </c>
      <c r="Q13" s="5">
        <v>1</v>
      </c>
      <c r="R13" s="6" t="str">
        <f t="shared" si="0"/>
        <v>Countercurrent</v>
      </c>
      <c r="S13" s="7">
        <f t="shared" si="1"/>
        <v>4.1781755941512513</v>
      </c>
      <c r="T13" s="7">
        <f t="shared" si="2"/>
        <v>4.1786734506848298</v>
      </c>
      <c r="U13" s="1">
        <f t="shared" si="3"/>
        <v>38.997314453125</v>
      </c>
      <c r="V13" s="8">
        <f t="shared" si="4"/>
        <v>992.58895348988301</v>
      </c>
      <c r="W13" s="1">
        <f t="shared" si="5"/>
        <v>27.4052734375</v>
      </c>
      <c r="X13" s="8">
        <f t="shared" si="6"/>
        <v>996.40936723924369</v>
      </c>
      <c r="Y13" s="8">
        <f t="shared" si="7"/>
        <v>8.9619140625</v>
      </c>
      <c r="Z13" s="8">
        <f t="shared" si="8"/>
        <v>9.7412109375</v>
      </c>
      <c r="AA13" s="9">
        <f t="shared" si="9"/>
        <v>4.1196318870429717E-2</v>
      </c>
      <c r="AB13" s="9">
        <f t="shared" si="10"/>
        <v>3.4665120808494196E-2</v>
      </c>
      <c r="AC13" s="25">
        <f t="shared" si="14"/>
        <v>1542.5735273737239</v>
      </c>
      <c r="AD13" s="20">
        <f t="shared" si="15"/>
        <v>1411.0555120827034</v>
      </c>
      <c r="AE13" s="20">
        <f t="shared" si="16"/>
        <v>131.51801529102045</v>
      </c>
      <c r="AF13" s="33">
        <f t="shared" si="17"/>
        <v>0.91474116924920024</v>
      </c>
      <c r="AG13" s="33">
        <f t="shared" si="18"/>
        <v>0.42790697674418604</v>
      </c>
      <c r="AH13" s="33"/>
      <c r="AI13" s="33">
        <f t="shared" si="19"/>
        <v>0.46511627906976744</v>
      </c>
      <c r="AJ13" s="12"/>
      <c r="AK13" s="33">
        <f t="shared" si="20"/>
        <v>0.44651162790697674</v>
      </c>
      <c r="AL13" s="1">
        <f t="shared" si="11"/>
        <v>1.0695652173913044</v>
      </c>
      <c r="AM13" s="11">
        <f t="shared" si="12"/>
        <v>11.587673890617337</v>
      </c>
      <c r="AN13" s="13">
        <f t="shared" si="13"/>
        <v>3503.2087179217901</v>
      </c>
      <c r="AO13" s="29">
        <f t="shared" si="21"/>
        <v>11.202392578125</v>
      </c>
      <c r="AP13" s="29">
        <f t="shared" si="22"/>
        <v>11.981689453125</v>
      </c>
      <c r="AQ13" s="27">
        <f t="shared" si="23"/>
        <v>4.1512207031250005E-5</v>
      </c>
      <c r="AR13" s="27">
        <f t="shared" si="24"/>
        <v>3.4796997070312501E-5</v>
      </c>
    </row>
    <row r="14" spans="1:44" ht="12.75" customHeight="1" x14ac:dyDescent="0.2">
      <c r="A14" s="1"/>
      <c r="B14" s="2" t="s">
        <v>48</v>
      </c>
      <c r="C14" s="3">
        <v>42.958740234375</v>
      </c>
      <c r="D14" s="3">
        <v>34.1591796875</v>
      </c>
      <c r="E14" s="3">
        <v>22.632080078125</v>
      </c>
      <c r="F14" s="3">
        <v>31.951171875</v>
      </c>
      <c r="G14" s="3">
        <v>132.967529296875</v>
      </c>
      <c r="H14" s="3">
        <v>132.967529296875</v>
      </c>
      <c r="I14" s="3">
        <v>132.967529296875</v>
      </c>
      <c r="J14" s="3">
        <v>132.967529296875</v>
      </c>
      <c r="K14" s="3">
        <v>132.967529296875</v>
      </c>
      <c r="L14" s="3">
        <v>132.967529296875</v>
      </c>
      <c r="M14" s="2">
        <v>42</v>
      </c>
      <c r="N14" s="3">
        <v>2.587890625</v>
      </c>
      <c r="O14" s="16">
        <v>100</v>
      </c>
      <c r="P14" s="4">
        <v>2.0263671875</v>
      </c>
      <c r="Q14" s="5">
        <v>1</v>
      </c>
      <c r="R14" s="6" t="str">
        <f t="shared" si="0"/>
        <v>Countercurrent</v>
      </c>
      <c r="S14" s="7">
        <f t="shared" si="1"/>
        <v>4.1781332984643678</v>
      </c>
      <c r="T14" s="7">
        <f t="shared" si="2"/>
        <v>4.1786986951581238</v>
      </c>
      <c r="U14" s="1">
        <f t="shared" si="3"/>
        <v>38.5589599609375</v>
      </c>
      <c r="V14" s="8">
        <f t="shared" si="4"/>
        <v>992.7530330352954</v>
      </c>
      <c r="W14" s="1">
        <f t="shared" si="5"/>
        <v>27.2916259765625</v>
      </c>
      <c r="X14" s="8">
        <f t="shared" si="6"/>
        <v>996.44108851644353</v>
      </c>
      <c r="Y14" s="8">
        <f t="shared" si="7"/>
        <v>8.799560546875</v>
      </c>
      <c r="Z14" s="8">
        <f t="shared" si="8"/>
        <v>9.319091796875</v>
      </c>
      <c r="AA14" s="9">
        <f t="shared" si="9"/>
        <v>4.2818937785539274E-2</v>
      </c>
      <c r="AB14" s="9">
        <f t="shared" si="10"/>
        <v>3.3652592100775071E-2</v>
      </c>
      <c r="AC14" s="25">
        <f t="shared" si="14"/>
        <v>1574.269802363001</v>
      </c>
      <c r="AD14" s="20">
        <f t="shared" si="15"/>
        <v>1310.4883627708091</v>
      </c>
      <c r="AE14" s="20">
        <f t="shared" si="16"/>
        <v>263.78143959219187</v>
      </c>
      <c r="AF14" s="33">
        <f t="shared" si="17"/>
        <v>0.83244203808251149</v>
      </c>
      <c r="AG14" s="33">
        <f t="shared" si="18"/>
        <v>0.43290734824281152</v>
      </c>
      <c r="AH14" s="33"/>
      <c r="AI14" s="33">
        <f t="shared" si="19"/>
        <v>0.45846645367412142</v>
      </c>
      <c r="AJ14" s="12"/>
      <c r="AK14" s="33">
        <f t="shared" si="20"/>
        <v>0.44568690095846647</v>
      </c>
      <c r="AL14" s="1">
        <f t="shared" si="11"/>
        <v>1.0471976401179941</v>
      </c>
      <c r="AM14" s="11">
        <f t="shared" si="12"/>
        <v>11.265337423727871</v>
      </c>
      <c r="AN14" s="13">
        <f t="shared" si="13"/>
        <v>3677.4888434770005</v>
      </c>
      <c r="AO14" s="29">
        <f t="shared" si="21"/>
        <v>11.007568359375</v>
      </c>
      <c r="AP14" s="29">
        <f t="shared" si="22"/>
        <v>11.527099609375</v>
      </c>
      <c r="AQ14" s="27">
        <f t="shared" si="23"/>
        <v>4.3140136718750006E-5</v>
      </c>
      <c r="AR14" s="27">
        <f t="shared" si="24"/>
        <v>3.3779541015625003E-5</v>
      </c>
    </row>
    <row r="15" spans="1:44" ht="12.75" customHeight="1" x14ac:dyDescent="0.2">
      <c r="A15" s="1"/>
      <c r="B15" s="2" t="s">
        <v>49</v>
      </c>
      <c r="C15" s="3">
        <v>42.40673828125</v>
      </c>
      <c r="D15" s="3">
        <v>33.996826171875</v>
      </c>
      <c r="E15" s="3">
        <v>22.697021484375</v>
      </c>
      <c r="F15" s="3">
        <v>31.853759765625</v>
      </c>
      <c r="G15" s="3">
        <v>132.967529296875</v>
      </c>
      <c r="H15" s="3">
        <v>132.967529296875</v>
      </c>
      <c r="I15" s="3">
        <v>132.967529296875</v>
      </c>
      <c r="J15" s="3">
        <v>132.967529296875</v>
      </c>
      <c r="K15" s="3">
        <v>132.967529296875</v>
      </c>
      <c r="L15" s="3">
        <v>132.967529296875</v>
      </c>
      <c r="M15" s="2">
        <v>42</v>
      </c>
      <c r="N15" s="3">
        <v>2.52685546875</v>
      </c>
      <c r="O15" s="16">
        <v>100</v>
      </c>
      <c r="P15" s="4">
        <v>2.0263671875</v>
      </c>
      <c r="Q15" s="5">
        <v>1</v>
      </c>
      <c r="R15" s="6" t="str">
        <f t="shared" si="0"/>
        <v>Countercurrent</v>
      </c>
      <c r="S15" s="7">
        <f t="shared" si="1"/>
        <v>4.1781018289325278</v>
      </c>
      <c r="T15" s="7">
        <f t="shared" si="2"/>
        <v>4.1787023420555061</v>
      </c>
      <c r="U15" s="1">
        <f t="shared" si="3"/>
        <v>38.2017822265625</v>
      </c>
      <c r="V15" s="8">
        <f t="shared" si="4"/>
        <v>992.88566157553794</v>
      </c>
      <c r="W15" s="1">
        <f t="shared" si="5"/>
        <v>27.275390625</v>
      </c>
      <c r="X15" s="8">
        <f t="shared" si="6"/>
        <v>996.44561031832461</v>
      </c>
      <c r="Y15" s="8">
        <f t="shared" si="7"/>
        <v>8.409912109375</v>
      </c>
      <c r="Z15" s="8">
        <f t="shared" si="8"/>
        <v>9.15673828125</v>
      </c>
      <c r="AA15" s="9">
        <f t="shared" si="9"/>
        <v>4.1814642729926833E-2</v>
      </c>
      <c r="AB15" s="9">
        <f t="shared" si="10"/>
        <v>3.3652744814624408E-2</v>
      </c>
      <c r="AC15" s="25">
        <f t="shared" si="14"/>
        <v>1469.2607195825753</v>
      </c>
      <c r="AD15" s="20">
        <f t="shared" si="15"/>
        <v>1287.6645221744297</v>
      </c>
      <c r="AE15" s="20">
        <f t="shared" si="16"/>
        <v>181.5961974081456</v>
      </c>
      <c r="AF15" s="33">
        <f t="shared" si="17"/>
        <v>0.87640301344220373</v>
      </c>
      <c r="AG15" s="33">
        <f t="shared" si="18"/>
        <v>0.42668863261943984</v>
      </c>
      <c r="AH15" s="33"/>
      <c r="AI15" s="33">
        <f t="shared" si="19"/>
        <v>0.46457990115321252</v>
      </c>
      <c r="AJ15" s="12"/>
      <c r="AK15" s="33">
        <f t="shared" si="20"/>
        <v>0.44563426688632618</v>
      </c>
      <c r="AL15" s="1">
        <f t="shared" si="11"/>
        <v>1.0707692307692307</v>
      </c>
      <c r="AM15" s="11">
        <f t="shared" si="12"/>
        <v>10.922136436857459</v>
      </c>
      <c r="AN15" s="13">
        <f t="shared" si="13"/>
        <v>3540.0359629286536</v>
      </c>
      <c r="AO15" s="29">
        <f t="shared" si="21"/>
        <v>10.552978515625</v>
      </c>
      <c r="AP15" s="29">
        <f t="shared" si="22"/>
        <v>11.2998046875</v>
      </c>
      <c r="AQ15" s="27">
        <f t="shared" si="23"/>
        <v>4.2122680664062502E-5</v>
      </c>
      <c r="AR15" s="27">
        <f t="shared" si="24"/>
        <v>3.3779541015625003E-5</v>
      </c>
    </row>
    <row r="16" spans="1:44" ht="12.75" customHeight="1" x14ac:dyDescent="0.2">
      <c r="A16" s="1"/>
      <c r="B16" s="2" t="s">
        <v>50</v>
      </c>
      <c r="C16" s="3">
        <v>41.984619140625</v>
      </c>
      <c r="D16" s="3">
        <v>33.70458984375</v>
      </c>
      <c r="E16" s="3">
        <v>22.7294921875</v>
      </c>
      <c r="F16" s="3">
        <v>31.62646484375</v>
      </c>
      <c r="G16" s="3">
        <v>132.967529296875</v>
      </c>
      <c r="H16" s="3">
        <v>132.967529296875</v>
      </c>
      <c r="I16" s="3">
        <v>132.967529296875</v>
      </c>
      <c r="J16" s="3">
        <v>132.967529296875</v>
      </c>
      <c r="K16" s="3">
        <v>132.967529296875</v>
      </c>
      <c r="L16" s="3">
        <v>132.967529296875</v>
      </c>
      <c r="M16" s="2">
        <v>42</v>
      </c>
      <c r="N16" s="3">
        <v>2.42919921875</v>
      </c>
      <c r="O16" s="16">
        <v>100</v>
      </c>
      <c r="P16" s="4">
        <v>1.98974609375</v>
      </c>
      <c r="Q16" s="5">
        <v>1</v>
      </c>
      <c r="R16" s="6" t="str">
        <f t="shared" si="0"/>
        <v>Countercurrent</v>
      </c>
      <c r="S16" s="7">
        <f t="shared" si="1"/>
        <v>4.178073086103705</v>
      </c>
      <c r="T16" s="7">
        <f t="shared" si="2"/>
        <v>4.1787244374111641</v>
      </c>
      <c r="U16" s="1">
        <f t="shared" si="3"/>
        <v>37.8446044921875</v>
      </c>
      <c r="V16" s="8">
        <f t="shared" si="4"/>
        <v>993.01732661189942</v>
      </c>
      <c r="W16" s="1">
        <f t="shared" si="5"/>
        <v>27.177978515625</v>
      </c>
      <c r="X16" s="8">
        <f t="shared" si="6"/>
        <v>996.47268955138918</v>
      </c>
      <c r="Y16" s="8">
        <f t="shared" si="7"/>
        <v>8.280029296875</v>
      </c>
      <c r="Z16" s="8">
        <f t="shared" si="8"/>
        <v>8.89697265625</v>
      </c>
      <c r="AA16" s="9">
        <f t="shared" si="9"/>
        <v>4.0203948566847329E-2</v>
      </c>
      <c r="AB16" s="9">
        <f t="shared" si="10"/>
        <v>3.3045460692723884E-2</v>
      </c>
      <c r="AC16" s="25">
        <f t="shared" si="14"/>
        <v>1390.8382147709847</v>
      </c>
      <c r="AD16" s="20">
        <f t="shared" si="15"/>
        <v>1228.5640404028034</v>
      </c>
      <c r="AE16" s="20">
        <f t="shared" si="16"/>
        <v>162.27417436818132</v>
      </c>
      <c r="AF16" s="33">
        <f t="shared" si="17"/>
        <v>0.88332634763353735</v>
      </c>
      <c r="AG16" s="33">
        <f t="shared" si="18"/>
        <v>0.4300168634064081</v>
      </c>
      <c r="AH16" s="33"/>
      <c r="AI16" s="33">
        <f t="shared" si="19"/>
        <v>0.46205733558178752</v>
      </c>
      <c r="AJ16" s="12"/>
      <c r="AK16" s="33">
        <f t="shared" si="20"/>
        <v>0.44603709949409781</v>
      </c>
      <c r="AL16" s="1">
        <f t="shared" si="11"/>
        <v>1.0595611285266457</v>
      </c>
      <c r="AM16" s="11">
        <f t="shared" si="12"/>
        <v>10.663651714967942</v>
      </c>
      <c r="AN16" s="13">
        <f t="shared" si="13"/>
        <v>3432.3144294457156</v>
      </c>
      <c r="AO16" s="29">
        <f t="shared" si="21"/>
        <v>10.358154296875</v>
      </c>
      <c r="AP16" s="29">
        <f t="shared" si="22"/>
        <v>10.97509765625</v>
      </c>
      <c r="AQ16" s="27">
        <f t="shared" si="23"/>
        <v>4.04947509765625E-5</v>
      </c>
      <c r="AR16" s="27">
        <f t="shared" si="24"/>
        <v>3.3169067382812506E-5</v>
      </c>
    </row>
    <row r="17" spans="1:44" ht="12.75" customHeight="1" x14ac:dyDescent="0.2">
      <c r="A17" s="1"/>
      <c r="B17" s="2" t="s">
        <v>51</v>
      </c>
      <c r="C17" s="3">
        <v>41.5625</v>
      </c>
      <c r="D17" s="3">
        <v>33.412353515625</v>
      </c>
      <c r="E17" s="3">
        <v>22.79443359375</v>
      </c>
      <c r="F17" s="3">
        <v>31.431640625</v>
      </c>
      <c r="G17" s="3">
        <v>132.967529296875</v>
      </c>
      <c r="H17" s="3">
        <v>132.967529296875</v>
      </c>
      <c r="I17" s="3">
        <v>132.967529296875</v>
      </c>
      <c r="J17" s="3">
        <v>132.967529296875</v>
      </c>
      <c r="K17" s="3">
        <v>132.967529296875</v>
      </c>
      <c r="L17" s="3">
        <v>132.967529296875</v>
      </c>
      <c r="M17" s="2">
        <v>42</v>
      </c>
      <c r="N17" s="3">
        <v>2.490234375</v>
      </c>
      <c r="O17" s="16">
        <v>100</v>
      </c>
      <c r="P17" s="4">
        <v>2.05078125</v>
      </c>
      <c r="Q17" s="5">
        <v>1</v>
      </c>
      <c r="R17" s="6" t="str">
        <f t="shared" si="0"/>
        <v>Countercurrent</v>
      </c>
      <c r="S17" s="7">
        <f t="shared" si="1"/>
        <v>4.1780471073885002</v>
      </c>
      <c r="T17" s="7">
        <f t="shared" si="2"/>
        <v>4.1787393722710195</v>
      </c>
      <c r="U17" s="1">
        <f t="shared" si="3"/>
        <v>37.4874267578125</v>
      </c>
      <c r="V17" s="8">
        <f t="shared" si="4"/>
        <v>993.14802213221776</v>
      </c>
      <c r="W17" s="1">
        <f t="shared" si="5"/>
        <v>27.113037109375</v>
      </c>
      <c r="X17" s="8">
        <f t="shared" si="6"/>
        <v>996.49069319117814</v>
      </c>
      <c r="Y17" s="8">
        <f t="shared" si="7"/>
        <v>8.150146484375</v>
      </c>
      <c r="Z17" s="8">
        <f t="shared" si="8"/>
        <v>8.63720703125</v>
      </c>
      <c r="AA17" s="9">
        <f t="shared" si="9"/>
        <v>4.1219522402948489E-2</v>
      </c>
      <c r="AB17" s="9">
        <f t="shared" si="10"/>
        <v>3.4059740489932849E-2</v>
      </c>
      <c r="AC17" s="25">
        <f t="shared" si="14"/>
        <v>1403.5946438153185</v>
      </c>
      <c r="AD17" s="20">
        <f t="shared" si="15"/>
        <v>1229.3058528125778</v>
      </c>
      <c r="AE17" s="20">
        <f t="shared" si="16"/>
        <v>174.28879100274071</v>
      </c>
      <c r="AF17" s="33">
        <f t="shared" si="17"/>
        <v>0.87582683378658344</v>
      </c>
      <c r="AG17" s="33">
        <f t="shared" si="18"/>
        <v>0.43425605536332179</v>
      </c>
      <c r="AH17" s="33"/>
      <c r="AI17" s="33">
        <f t="shared" si="19"/>
        <v>0.46020761245674741</v>
      </c>
      <c r="AJ17" s="12"/>
      <c r="AK17" s="33">
        <f t="shared" si="20"/>
        <v>0.44723183391003463</v>
      </c>
      <c r="AL17" s="1">
        <f t="shared" si="11"/>
        <v>1.0480769230769231</v>
      </c>
      <c r="AM17" s="11">
        <f t="shared" si="12"/>
        <v>10.372483810652739</v>
      </c>
      <c r="AN17" s="13">
        <f t="shared" si="13"/>
        <v>3561.0276021930254</v>
      </c>
      <c r="AO17" s="29">
        <f t="shared" si="21"/>
        <v>10.130859375</v>
      </c>
      <c r="AP17" s="29">
        <f t="shared" si="22"/>
        <v>10.617919921875</v>
      </c>
      <c r="AQ17" s="27">
        <f t="shared" si="23"/>
        <v>4.1512207031250005E-5</v>
      </c>
      <c r="AR17" s="27">
        <f t="shared" si="24"/>
        <v>3.4186523437500003E-5</v>
      </c>
    </row>
    <row r="18" spans="1:44" ht="12.75" customHeight="1" x14ac:dyDescent="0.2">
      <c r="A18" s="1"/>
      <c r="B18" s="2" t="s">
        <v>52</v>
      </c>
      <c r="C18" s="3">
        <v>41.10791015625</v>
      </c>
      <c r="D18" s="3">
        <v>33.18505859375</v>
      </c>
      <c r="E18" s="3">
        <v>22.826904296875</v>
      </c>
      <c r="F18" s="3">
        <v>31.23681640625</v>
      </c>
      <c r="G18" s="3">
        <v>132.967529296875</v>
      </c>
      <c r="H18" s="3">
        <v>132.967529296875</v>
      </c>
      <c r="I18" s="3">
        <v>132.967529296875</v>
      </c>
      <c r="J18" s="3">
        <v>132.967529296875</v>
      </c>
      <c r="K18" s="3">
        <v>132.967529296875</v>
      </c>
      <c r="L18" s="3">
        <v>132.967529296875</v>
      </c>
      <c r="M18" s="2">
        <v>42</v>
      </c>
      <c r="N18" s="3">
        <v>2.42919921875</v>
      </c>
      <c r="O18" s="16">
        <v>100</v>
      </c>
      <c r="P18" s="4">
        <v>2.05078125</v>
      </c>
      <c r="Q18" s="5">
        <v>1</v>
      </c>
      <c r="R18" s="6" t="str">
        <f t="shared" si="0"/>
        <v>Countercurrent</v>
      </c>
      <c r="S18" s="7">
        <f t="shared" si="1"/>
        <v>4.1780249238140961</v>
      </c>
      <c r="T18" s="7">
        <f t="shared" si="2"/>
        <v>4.1787582723441847</v>
      </c>
      <c r="U18" s="1">
        <f t="shared" si="3"/>
        <v>37.146484375</v>
      </c>
      <c r="V18" s="8">
        <f t="shared" si="4"/>
        <v>993.27186692771204</v>
      </c>
      <c r="W18" s="1">
        <f t="shared" si="5"/>
        <v>27.0318603515625</v>
      </c>
      <c r="X18" s="8">
        <f t="shared" si="6"/>
        <v>996.51314231844844</v>
      </c>
      <c r="Y18" s="8">
        <f t="shared" si="7"/>
        <v>7.9228515625</v>
      </c>
      <c r="Z18" s="8">
        <f t="shared" si="8"/>
        <v>8.409912109375</v>
      </c>
      <c r="AA18" s="9">
        <f t="shared" si="9"/>
        <v>4.0214254052452533E-2</v>
      </c>
      <c r="AB18" s="9">
        <f t="shared" si="10"/>
        <v>3.4060507794087591E-2</v>
      </c>
      <c r="AC18" s="25">
        <f t="shared" si="14"/>
        <v>1331.1670619010665</v>
      </c>
      <c r="AD18" s="20">
        <f t="shared" si="15"/>
        <v>1196.9880778793461</v>
      </c>
      <c r="AE18" s="20">
        <f t="shared" si="16"/>
        <v>134.17898402172045</v>
      </c>
      <c r="AF18" s="33">
        <f t="shared" si="17"/>
        <v>0.8992019951048843</v>
      </c>
      <c r="AG18" s="33">
        <f t="shared" si="18"/>
        <v>0.43339253996447602</v>
      </c>
      <c r="AH18" s="33"/>
      <c r="AI18" s="33">
        <f t="shared" si="19"/>
        <v>0.46003552397868563</v>
      </c>
      <c r="AJ18" s="12"/>
      <c r="AK18" s="33">
        <f t="shared" si="20"/>
        <v>0.44671403197158083</v>
      </c>
      <c r="AL18" s="1">
        <f t="shared" si="11"/>
        <v>1.049342105263158</v>
      </c>
      <c r="AM18" s="11">
        <f t="shared" si="12"/>
        <v>10.112669224627876</v>
      </c>
      <c r="AN18" s="13">
        <f t="shared" si="13"/>
        <v>3464.0421215379242</v>
      </c>
      <c r="AO18" s="29">
        <f t="shared" si="21"/>
        <v>9.87109375</v>
      </c>
      <c r="AP18" s="29">
        <f t="shared" si="22"/>
        <v>10.358154296875</v>
      </c>
      <c r="AQ18" s="27">
        <f t="shared" si="23"/>
        <v>4.04947509765625E-5</v>
      </c>
      <c r="AR18" s="27">
        <f t="shared" si="24"/>
        <v>3.4186523437500003E-5</v>
      </c>
    </row>
    <row r="19" spans="1:44" ht="12.75" customHeight="1" x14ac:dyDescent="0.2">
      <c r="A19" s="1"/>
      <c r="B19" s="2" t="s">
        <v>53</v>
      </c>
      <c r="C19" s="3">
        <v>40.58837890625</v>
      </c>
      <c r="D19" s="3">
        <v>33.05517578125</v>
      </c>
      <c r="E19" s="3">
        <v>22.826904296875</v>
      </c>
      <c r="F19" s="3">
        <v>31.0419921875</v>
      </c>
      <c r="G19" s="3">
        <v>132.967529296875</v>
      </c>
      <c r="H19" s="3">
        <v>132.967529296875</v>
      </c>
      <c r="I19" s="3">
        <v>132.967529296875</v>
      </c>
      <c r="J19" s="3">
        <v>132.967529296875</v>
      </c>
      <c r="K19" s="3">
        <v>132.967529296875</v>
      </c>
      <c r="L19" s="3">
        <v>132.967529296875</v>
      </c>
      <c r="M19" s="2">
        <v>42</v>
      </c>
      <c r="N19" s="3">
        <v>2.587890625</v>
      </c>
      <c r="O19" s="16">
        <v>100</v>
      </c>
      <c r="P19" s="4">
        <v>2.1240234375</v>
      </c>
      <c r="Q19" s="5">
        <v>1</v>
      </c>
      <c r="R19" s="6" t="str">
        <f t="shared" si="0"/>
        <v>Countercurrent</v>
      </c>
      <c r="S19" s="7">
        <f t="shared" si="1"/>
        <v>4.1780062033577821</v>
      </c>
      <c r="T19" s="7">
        <f t="shared" si="2"/>
        <v>4.1787812938824151</v>
      </c>
      <c r="U19" s="1">
        <f t="shared" si="3"/>
        <v>36.82177734375</v>
      </c>
      <c r="V19" s="8">
        <f t="shared" si="4"/>
        <v>993.38898297432627</v>
      </c>
      <c r="W19" s="1">
        <f t="shared" si="5"/>
        <v>26.9344482421875</v>
      </c>
      <c r="X19" s="8">
        <f t="shared" si="6"/>
        <v>996.53999984899258</v>
      </c>
      <c r="Y19" s="8">
        <f t="shared" si="7"/>
        <v>7.533203125</v>
      </c>
      <c r="Z19" s="8">
        <f t="shared" si="8"/>
        <v>8.215087890625</v>
      </c>
      <c r="AA19" s="9">
        <f t="shared" si="9"/>
        <v>4.2846367266959062E-2</v>
      </c>
      <c r="AB19" s="9">
        <f t="shared" si="10"/>
        <v>3.5277905268091776E-2</v>
      </c>
      <c r="AC19" s="25">
        <f t="shared" si="14"/>
        <v>1348.5366824482946</v>
      </c>
      <c r="AD19" s="20">
        <f t="shared" si="15"/>
        <v>1211.0571715742587</v>
      </c>
      <c r="AE19" s="20">
        <f t="shared" si="16"/>
        <v>137.4795108740359</v>
      </c>
      <c r="AF19" s="33">
        <f t="shared" si="17"/>
        <v>0.89805282076239912</v>
      </c>
      <c r="AG19" s="33">
        <f t="shared" si="18"/>
        <v>0.42413162705667273</v>
      </c>
      <c r="AH19" s="33"/>
      <c r="AI19" s="33">
        <f t="shared" si="19"/>
        <v>0.46252285191956122</v>
      </c>
      <c r="AJ19" s="12"/>
      <c r="AK19" s="33">
        <f t="shared" si="20"/>
        <v>0.44332723948811698</v>
      </c>
      <c r="AL19" s="1">
        <f t="shared" si="11"/>
        <v>1.0714285714285714</v>
      </c>
      <c r="AM19" s="11">
        <f t="shared" si="12"/>
        <v>9.8834089802156502</v>
      </c>
      <c r="AN19" s="13">
        <f t="shared" si="13"/>
        <v>3590.6444328964253</v>
      </c>
      <c r="AO19" s="29">
        <f t="shared" si="21"/>
        <v>9.54638671875</v>
      </c>
      <c r="AP19" s="29">
        <f t="shared" si="22"/>
        <v>10.228271484375</v>
      </c>
      <c r="AQ19" s="27">
        <f t="shared" si="23"/>
        <v>4.3140136718750006E-5</v>
      </c>
      <c r="AR19" s="27">
        <f t="shared" si="24"/>
        <v>3.5407470703125005E-5</v>
      </c>
    </row>
    <row r="20" spans="1:44" ht="12.75" customHeight="1" x14ac:dyDescent="0.2">
      <c r="A20" s="1"/>
      <c r="B20" s="2" t="s">
        <v>54</v>
      </c>
      <c r="C20" s="3">
        <v>40.263671875</v>
      </c>
      <c r="D20" s="3">
        <v>32.73046875</v>
      </c>
      <c r="E20" s="3">
        <v>22.79443359375</v>
      </c>
      <c r="F20" s="3">
        <v>30.84716796875</v>
      </c>
      <c r="G20" s="3">
        <v>132.967529296875</v>
      </c>
      <c r="H20" s="3">
        <v>132.967529296875</v>
      </c>
      <c r="I20" s="3">
        <v>132.967529296875</v>
      </c>
      <c r="J20" s="3">
        <v>132.967529296875</v>
      </c>
      <c r="K20" s="3">
        <v>132.967529296875</v>
      </c>
      <c r="L20" s="3">
        <v>132.967529296875</v>
      </c>
      <c r="M20" s="2">
        <v>42</v>
      </c>
      <c r="N20" s="3">
        <v>2.44140625</v>
      </c>
      <c r="O20" s="16">
        <v>100</v>
      </c>
      <c r="P20" s="4">
        <v>2.0263671875</v>
      </c>
      <c r="Q20" s="5">
        <v>1</v>
      </c>
      <c r="R20" s="6" t="str">
        <f t="shared" si="0"/>
        <v>Countercurrent</v>
      </c>
      <c r="S20" s="7">
        <f t="shared" si="1"/>
        <v>4.1779898631230834</v>
      </c>
      <c r="T20" s="7">
        <f t="shared" si="2"/>
        <v>4.1788086263355533</v>
      </c>
      <c r="U20" s="1">
        <f t="shared" si="3"/>
        <v>36.4970703125</v>
      </c>
      <c r="V20" s="8">
        <f t="shared" si="4"/>
        <v>993.50528312952781</v>
      </c>
      <c r="W20" s="1">
        <f t="shared" si="5"/>
        <v>26.82080078125</v>
      </c>
      <c r="X20" s="8">
        <f t="shared" si="6"/>
        <v>996.57122114528954</v>
      </c>
      <c r="Y20" s="8">
        <f t="shared" si="7"/>
        <v>7.533203125</v>
      </c>
      <c r="Z20" s="8">
        <f t="shared" si="8"/>
        <v>8.052734375</v>
      </c>
      <c r="AA20" s="9">
        <f t="shared" si="9"/>
        <v>4.0425833460674146E-2</v>
      </c>
      <c r="AB20" s="9">
        <f t="shared" si="10"/>
        <v>3.3656987042260347E-2</v>
      </c>
      <c r="AC20" s="25">
        <f t="shared" si="14"/>
        <v>1272.3483834449089</v>
      </c>
      <c r="AD20" s="20">
        <f t="shared" si="15"/>
        <v>1132.5857468997096</v>
      </c>
      <c r="AE20" s="20">
        <f t="shared" si="16"/>
        <v>139.76263654519926</v>
      </c>
      <c r="AF20" s="33">
        <f t="shared" si="17"/>
        <v>0.89015379878364043</v>
      </c>
      <c r="AG20" s="33">
        <f t="shared" si="18"/>
        <v>0.43122676579925651</v>
      </c>
      <c r="AH20" s="33"/>
      <c r="AI20" s="33">
        <f t="shared" si="19"/>
        <v>0.46096654275092935</v>
      </c>
      <c r="AJ20" s="12"/>
      <c r="AK20" s="33">
        <f t="shared" si="20"/>
        <v>0.44609665427509293</v>
      </c>
      <c r="AL20" s="1">
        <f t="shared" si="11"/>
        <v>1.0551724137931036</v>
      </c>
      <c r="AM20" s="11">
        <f t="shared" si="12"/>
        <v>9.6739445597374001</v>
      </c>
      <c r="AN20" s="13">
        <f t="shared" si="13"/>
        <v>3461.1374904165828</v>
      </c>
      <c r="AO20" s="29">
        <f t="shared" si="21"/>
        <v>9.41650390625</v>
      </c>
      <c r="AP20" s="29">
        <f t="shared" si="22"/>
        <v>9.93603515625</v>
      </c>
      <c r="AQ20" s="27">
        <f t="shared" si="23"/>
        <v>4.0698242187500004E-5</v>
      </c>
      <c r="AR20" s="27">
        <f t="shared" si="24"/>
        <v>3.3779541015625003E-5</v>
      </c>
    </row>
    <row r="21" spans="1:44" ht="12.75" customHeight="1" x14ac:dyDescent="0.2">
      <c r="A21" s="1"/>
      <c r="B21" s="2" t="s">
        <v>55</v>
      </c>
      <c r="C21" s="3">
        <v>39.776611328125</v>
      </c>
      <c r="D21" s="3">
        <v>32.470703125</v>
      </c>
      <c r="E21" s="3">
        <v>22.761962890625</v>
      </c>
      <c r="F21" s="3">
        <v>30.619873046875</v>
      </c>
      <c r="G21" s="3">
        <v>132.967529296875</v>
      </c>
      <c r="H21" s="3">
        <v>132.967529296875</v>
      </c>
      <c r="I21" s="3">
        <v>132.967529296875</v>
      </c>
      <c r="J21" s="3">
        <v>132.967529296875</v>
      </c>
      <c r="K21" s="3">
        <v>132.967529296875</v>
      </c>
      <c r="L21" s="3">
        <v>132.967529296875</v>
      </c>
      <c r="M21" s="2">
        <v>42</v>
      </c>
      <c r="N21" s="3">
        <v>2.45361328125</v>
      </c>
      <c r="O21" s="16">
        <v>100</v>
      </c>
      <c r="P21" s="4">
        <v>1.953125</v>
      </c>
      <c r="Q21" s="5">
        <v>1</v>
      </c>
      <c r="R21" s="6" t="str">
        <f t="shared" si="0"/>
        <v>Countercurrent</v>
      </c>
      <c r="S21" s="7">
        <f t="shared" si="1"/>
        <v>4.177974057108182</v>
      </c>
      <c r="T21" s="7">
        <f t="shared" si="2"/>
        <v>4.1788404934502008</v>
      </c>
      <c r="U21" s="1">
        <f t="shared" si="3"/>
        <v>36.1236572265625</v>
      </c>
      <c r="V21" s="8">
        <f t="shared" si="4"/>
        <v>993.63801346119294</v>
      </c>
      <c r="W21" s="1">
        <f t="shared" si="5"/>
        <v>26.69091796875</v>
      </c>
      <c r="X21" s="8">
        <f t="shared" si="6"/>
        <v>996.60675394133079</v>
      </c>
      <c r="Y21" s="8">
        <f t="shared" si="7"/>
        <v>7.305908203125</v>
      </c>
      <c r="Z21" s="8">
        <f t="shared" si="8"/>
        <v>7.85791015625</v>
      </c>
      <c r="AA21" s="9">
        <f t="shared" si="9"/>
        <v>4.0633390443054154E-2</v>
      </c>
      <c r="AB21" s="9">
        <f t="shared" si="10"/>
        <v>3.2441626104861031E-2</v>
      </c>
      <c r="AC21" s="25">
        <f t="shared" si="14"/>
        <v>1240.2893407882268</v>
      </c>
      <c r="AD21" s="20">
        <f t="shared" si="15"/>
        <v>1065.2841566718671</v>
      </c>
      <c r="AE21" s="20">
        <f t="shared" si="16"/>
        <v>175.00518411635971</v>
      </c>
      <c r="AF21" s="33">
        <f t="shared" si="17"/>
        <v>0.85889971125194009</v>
      </c>
      <c r="AG21" s="33">
        <f t="shared" si="18"/>
        <v>0.42938931297709926</v>
      </c>
      <c r="AH21" s="33"/>
      <c r="AI21" s="33">
        <f t="shared" si="19"/>
        <v>0.46183206106870228</v>
      </c>
      <c r="AJ21" s="12"/>
      <c r="AK21" s="33">
        <f t="shared" si="20"/>
        <v>0.44561068702290074</v>
      </c>
      <c r="AL21" s="1">
        <f t="shared" si="11"/>
        <v>1.0602836879432624</v>
      </c>
      <c r="AM21" s="11">
        <f t="shared" si="12"/>
        <v>9.4300467229356588</v>
      </c>
      <c r="AN21" s="13">
        <f t="shared" si="13"/>
        <v>3461.1910351677102</v>
      </c>
      <c r="AO21" s="29">
        <f t="shared" si="21"/>
        <v>9.15673828125</v>
      </c>
      <c r="AP21" s="29">
        <f t="shared" si="22"/>
        <v>9.708740234375</v>
      </c>
      <c r="AQ21" s="27">
        <f t="shared" si="23"/>
        <v>4.09017333984375E-5</v>
      </c>
      <c r="AR21" s="27">
        <f t="shared" si="24"/>
        <v>3.2558593750000002E-5</v>
      </c>
    </row>
    <row r="22" spans="1:44" ht="12.75" customHeight="1" x14ac:dyDescent="0.2">
      <c r="A22" s="1"/>
      <c r="B22" s="2" t="s">
        <v>56</v>
      </c>
      <c r="C22" s="3">
        <v>39.54931640625</v>
      </c>
      <c r="D22" s="3">
        <v>32.243408203125</v>
      </c>
      <c r="E22" s="3">
        <v>22.7294921875</v>
      </c>
      <c r="F22" s="3">
        <v>30.392578125</v>
      </c>
      <c r="G22" s="3">
        <v>132.967529296875</v>
      </c>
      <c r="H22" s="3">
        <v>132.967529296875</v>
      </c>
      <c r="I22" s="3">
        <v>132.967529296875</v>
      </c>
      <c r="J22" s="3">
        <v>132.967529296875</v>
      </c>
      <c r="K22" s="3">
        <v>132.967529296875</v>
      </c>
      <c r="L22" s="3">
        <v>132.967529296875</v>
      </c>
      <c r="M22" s="2">
        <v>42</v>
      </c>
      <c r="N22" s="3">
        <v>2.490234375</v>
      </c>
      <c r="O22" s="16">
        <v>100</v>
      </c>
      <c r="P22" s="4">
        <v>2.05078125</v>
      </c>
      <c r="Q22" s="5">
        <v>1</v>
      </c>
      <c r="R22" s="6" t="str">
        <f t="shared" si="0"/>
        <v>Countercurrent</v>
      </c>
      <c r="S22" s="7">
        <f t="shared" si="1"/>
        <v>4.1779660205921614</v>
      </c>
      <c r="T22" s="7">
        <f t="shared" si="2"/>
        <v>4.1788730384789918</v>
      </c>
      <c r="U22" s="1">
        <f t="shared" si="3"/>
        <v>35.8963623046875</v>
      </c>
      <c r="V22" s="8">
        <f t="shared" si="4"/>
        <v>993.71827132452529</v>
      </c>
      <c r="W22" s="1">
        <f t="shared" si="5"/>
        <v>26.56103515625</v>
      </c>
      <c r="X22" s="8">
        <f t="shared" si="6"/>
        <v>996.64212773182373</v>
      </c>
      <c r="Y22" s="8">
        <f t="shared" si="7"/>
        <v>7.305908203125</v>
      </c>
      <c r="Z22" s="8">
        <f t="shared" si="8"/>
        <v>7.6630859375</v>
      </c>
      <c r="AA22" s="9">
        <f t="shared" si="9"/>
        <v>4.1243189971965161E-2</v>
      </c>
      <c r="AB22" s="9">
        <f t="shared" si="10"/>
        <v>3.4064916475208817E-2</v>
      </c>
      <c r="AC22" s="25">
        <f t="shared" si="14"/>
        <v>1258.9003759862444</v>
      </c>
      <c r="AD22" s="20">
        <f t="shared" si="15"/>
        <v>1090.8629737254093</v>
      </c>
      <c r="AE22" s="20">
        <f t="shared" si="16"/>
        <v>168.03740226083505</v>
      </c>
      <c r="AF22" s="33">
        <f t="shared" si="17"/>
        <v>0.86652049243436624</v>
      </c>
      <c r="AG22" s="33">
        <f t="shared" si="18"/>
        <v>0.43436293436293438</v>
      </c>
      <c r="AH22" s="33"/>
      <c r="AI22" s="33">
        <f t="shared" si="19"/>
        <v>0.45559845559845558</v>
      </c>
      <c r="AJ22" s="12"/>
      <c r="AK22" s="33">
        <f t="shared" si="20"/>
        <v>0.44498069498069498</v>
      </c>
      <c r="AL22" s="1">
        <f t="shared" si="11"/>
        <v>1.0390070921985815</v>
      </c>
      <c r="AM22" s="11">
        <f t="shared" si="12"/>
        <v>9.3341882097158067</v>
      </c>
      <c r="AN22" s="13">
        <f t="shared" si="13"/>
        <v>3549.2060496822323</v>
      </c>
      <c r="AO22" s="29">
        <f t="shared" si="21"/>
        <v>9.15673828125</v>
      </c>
      <c r="AP22" s="29">
        <f t="shared" si="22"/>
        <v>9.513916015625</v>
      </c>
      <c r="AQ22" s="27">
        <f t="shared" si="23"/>
        <v>4.1512207031250005E-5</v>
      </c>
      <c r="AR22" s="27">
        <f t="shared" si="24"/>
        <v>3.4186523437500003E-5</v>
      </c>
    </row>
    <row r="23" spans="1:44" ht="12.75" customHeight="1" x14ac:dyDescent="0.2">
      <c r="A23" s="1"/>
      <c r="B23" s="2" t="s">
        <v>57</v>
      </c>
      <c r="C23" s="3">
        <v>39.28955078125</v>
      </c>
      <c r="D23" s="3">
        <v>32.048583984375</v>
      </c>
      <c r="E23" s="3">
        <v>22.697021484375</v>
      </c>
      <c r="F23" s="3">
        <v>30.165283203125</v>
      </c>
      <c r="G23" s="3">
        <v>132.967529296875</v>
      </c>
      <c r="H23" s="3">
        <v>132.967529296875</v>
      </c>
      <c r="I23" s="3">
        <v>132.967529296875</v>
      </c>
      <c r="J23" s="3">
        <v>132.967529296875</v>
      </c>
      <c r="K23" s="3">
        <v>132.967529296875</v>
      </c>
      <c r="L23" s="3">
        <v>132.967529296875</v>
      </c>
      <c r="M23" s="2">
        <v>42</v>
      </c>
      <c r="N23" s="3">
        <v>2.45361328125</v>
      </c>
      <c r="O23" s="16">
        <v>100</v>
      </c>
      <c r="P23" s="4">
        <v>2.08740234375</v>
      </c>
      <c r="Q23" s="5">
        <v>1</v>
      </c>
      <c r="R23" s="6" t="str">
        <f t="shared" si="0"/>
        <v>Countercurrent</v>
      </c>
      <c r="S23" s="7">
        <f t="shared" si="1"/>
        <v>4.1779591978634194</v>
      </c>
      <c r="T23" s="7">
        <f t="shared" si="2"/>
        <v>4.1789062676414064</v>
      </c>
      <c r="U23" s="1">
        <f t="shared" si="3"/>
        <v>35.6690673828125</v>
      </c>
      <c r="V23" s="8">
        <f t="shared" si="4"/>
        <v>993.79812265494786</v>
      </c>
      <c r="W23" s="1">
        <f t="shared" si="5"/>
        <v>26.43115234375</v>
      </c>
      <c r="X23" s="8">
        <f t="shared" si="6"/>
        <v>996.67734208977299</v>
      </c>
      <c r="Y23" s="8">
        <f t="shared" si="7"/>
        <v>7.240966796875</v>
      </c>
      <c r="Z23" s="8">
        <f t="shared" si="8"/>
        <v>7.46826171875</v>
      </c>
      <c r="AA23" s="9">
        <f t="shared" si="9"/>
        <v>4.0639937877124943E-2</v>
      </c>
      <c r="AB23" s="9">
        <f t="shared" si="10"/>
        <v>3.4674443664011879E-2</v>
      </c>
      <c r="AC23" s="25">
        <f t="shared" si="14"/>
        <v>1229.4582506985441</v>
      </c>
      <c r="AD23" s="20">
        <f t="shared" si="15"/>
        <v>1082.1604580343526</v>
      </c>
      <c r="AE23" s="20">
        <f t="shared" si="16"/>
        <v>147.29779266419155</v>
      </c>
      <c r="AF23" s="33">
        <f t="shared" si="17"/>
        <v>0.88019292840525409</v>
      </c>
      <c r="AG23" s="33">
        <f t="shared" si="18"/>
        <v>0.43639921722113501</v>
      </c>
      <c r="AH23" s="33"/>
      <c r="AI23" s="33">
        <f t="shared" si="19"/>
        <v>0.45009784735812131</v>
      </c>
      <c r="AJ23" s="12"/>
      <c r="AK23" s="33">
        <f t="shared" si="20"/>
        <v>0.44324853228962813</v>
      </c>
      <c r="AL23" s="1">
        <f t="shared" si="11"/>
        <v>1.0249110320284698</v>
      </c>
      <c r="AM23" s="11">
        <f t="shared" si="12"/>
        <v>9.2374489791117078</v>
      </c>
      <c r="AN23" s="13">
        <f t="shared" si="13"/>
        <v>3502.4999396725434</v>
      </c>
      <c r="AO23" s="29">
        <f t="shared" si="21"/>
        <v>9.124267578125</v>
      </c>
      <c r="AP23" s="29">
        <f t="shared" si="22"/>
        <v>9.3515625</v>
      </c>
      <c r="AQ23" s="27">
        <f t="shared" si="23"/>
        <v>4.09017333984375E-5</v>
      </c>
      <c r="AR23" s="27">
        <f t="shared" si="24"/>
        <v>3.4796997070312501E-5</v>
      </c>
    </row>
    <row r="24" spans="1:44" ht="12.75" customHeight="1" x14ac:dyDescent="0.2">
      <c r="A24" s="1"/>
      <c r="B24" s="2" t="s">
        <v>58</v>
      </c>
      <c r="C24" s="3">
        <v>38.802490234375</v>
      </c>
      <c r="D24" s="3">
        <v>31.8212890625</v>
      </c>
      <c r="E24" s="3">
        <v>22.66455078125</v>
      </c>
      <c r="F24" s="3">
        <v>30.0029296875</v>
      </c>
      <c r="G24" s="3">
        <v>132.967529296875</v>
      </c>
      <c r="H24" s="3">
        <v>132.967529296875</v>
      </c>
      <c r="I24" s="3">
        <v>132.967529296875</v>
      </c>
      <c r="J24" s="3">
        <v>132.967529296875</v>
      </c>
      <c r="K24" s="3">
        <v>132.967529296875</v>
      </c>
      <c r="L24" s="3">
        <v>132.967529296875</v>
      </c>
      <c r="M24" s="2">
        <v>42</v>
      </c>
      <c r="N24" s="3">
        <v>2.45361328125</v>
      </c>
      <c r="O24" s="16">
        <v>100</v>
      </c>
      <c r="P24" s="4">
        <v>2.06298828125</v>
      </c>
      <c r="Q24" s="5">
        <v>1</v>
      </c>
      <c r="R24" s="6" t="str">
        <f t="shared" si="0"/>
        <v>Countercurrent</v>
      </c>
      <c r="S24" s="7">
        <f t="shared" si="1"/>
        <v>4.1779509588565151</v>
      </c>
      <c r="T24" s="7">
        <f t="shared" si="2"/>
        <v>4.1789316422622038</v>
      </c>
      <c r="U24" s="1">
        <f t="shared" si="3"/>
        <v>35.3118896484375</v>
      </c>
      <c r="V24" s="8">
        <f t="shared" si="4"/>
        <v>993.92277787355977</v>
      </c>
      <c r="W24" s="1">
        <f t="shared" si="5"/>
        <v>26.333740234375</v>
      </c>
      <c r="X24" s="8">
        <f t="shared" si="6"/>
        <v>996.70364797287766</v>
      </c>
      <c r="Y24" s="8">
        <f t="shared" si="7"/>
        <v>6.981201171875</v>
      </c>
      <c r="Z24" s="8">
        <f t="shared" si="8"/>
        <v>7.33837890625</v>
      </c>
      <c r="AA24" s="9">
        <f t="shared" si="9"/>
        <v>4.0645035472124329E-2</v>
      </c>
      <c r="AB24" s="9">
        <f t="shared" si="10"/>
        <v>3.4269799094119535E-2</v>
      </c>
      <c r="AC24" s="25">
        <f t="shared" si="14"/>
        <v>1185.4984697236387</v>
      </c>
      <c r="AD24" s="20">
        <f t="shared" si="15"/>
        <v>1050.9376662169013</v>
      </c>
      <c r="AE24" s="20">
        <f t="shared" si="16"/>
        <v>134.56080350673733</v>
      </c>
      <c r="AF24" s="33">
        <f t="shared" si="17"/>
        <v>0.88649432543079887</v>
      </c>
      <c r="AG24" s="33">
        <f t="shared" si="18"/>
        <v>0.43259557344064387</v>
      </c>
      <c r="AH24" s="33"/>
      <c r="AI24" s="33">
        <f t="shared" si="19"/>
        <v>0.45472837022132795</v>
      </c>
      <c r="AJ24" s="12"/>
      <c r="AK24" s="33">
        <f t="shared" si="20"/>
        <v>0.44366197183098588</v>
      </c>
      <c r="AL24" s="1">
        <f t="shared" si="11"/>
        <v>1.0405904059040589</v>
      </c>
      <c r="AM24" s="11">
        <f t="shared" si="12"/>
        <v>8.9769651555580428</v>
      </c>
      <c r="AN24" s="13">
        <f t="shared" si="13"/>
        <v>3475.2644808146997</v>
      </c>
      <c r="AO24" s="29">
        <f t="shared" si="21"/>
        <v>8.799560546875</v>
      </c>
      <c r="AP24" s="29">
        <f t="shared" si="22"/>
        <v>9.15673828125</v>
      </c>
      <c r="AQ24" s="27">
        <f t="shared" si="23"/>
        <v>4.09017333984375E-5</v>
      </c>
      <c r="AR24" s="27">
        <f t="shared" si="24"/>
        <v>3.43900146484375E-5</v>
      </c>
    </row>
    <row r="25" spans="1:44" ht="12.75" customHeight="1" x14ac:dyDescent="0.2">
      <c r="A25" s="1"/>
      <c r="B25" s="2" t="s">
        <v>59</v>
      </c>
      <c r="C25" s="3">
        <v>38.64013671875</v>
      </c>
      <c r="D25" s="3">
        <v>31.62646484375</v>
      </c>
      <c r="E25" s="3">
        <v>22.599609375</v>
      </c>
      <c r="F25" s="3">
        <v>29.80810546875</v>
      </c>
      <c r="G25" s="3">
        <v>132.967529296875</v>
      </c>
      <c r="H25" s="3">
        <v>132.967529296875</v>
      </c>
      <c r="I25" s="3">
        <v>132.967529296875</v>
      </c>
      <c r="J25" s="3">
        <v>132.967529296875</v>
      </c>
      <c r="K25" s="3">
        <v>132.967529296875</v>
      </c>
      <c r="L25" s="3">
        <v>132.967529296875</v>
      </c>
      <c r="M25" s="2">
        <v>42</v>
      </c>
      <c r="N25" s="3">
        <v>2.5634765625</v>
      </c>
      <c r="O25" s="16">
        <v>100</v>
      </c>
      <c r="P25" s="4">
        <v>2.08740234375</v>
      </c>
      <c r="Q25" s="5">
        <v>1</v>
      </c>
      <c r="R25" s="6" t="str">
        <f t="shared" si="0"/>
        <v>Countercurrent</v>
      </c>
      <c r="S25" s="7">
        <f t="shared" si="1"/>
        <v>4.177947990461532</v>
      </c>
      <c r="T25" s="7">
        <f t="shared" si="2"/>
        <v>4.1789660838640525</v>
      </c>
      <c r="U25" s="1">
        <f t="shared" si="3"/>
        <v>35.13330078125</v>
      </c>
      <c r="V25" s="8">
        <f t="shared" si="4"/>
        <v>993.98472537970417</v>
      </c>
      <c r="W25" s="1">
        <f t="shared" si="5"/>
        <v>26.203857421875</v>
      </c>
      <c r="X25" s="8">
        <f t="shared" si="6"/>
        <v>996.7385822916915</v>
      </c>
      <c r="Y25" s="8">
        <f t="shared" si="7"/>
        <v>7.013671875</v>
      </c>
      <c r="Z25" s="8">
        <f t="shared" si="8"/>
        <v>7.20849609375</v>
      </c>
      <c r="AA25" s="9">
        <f t="shared" si="9"/>
        <v>4.2467609116564511E-2</v>
      </c>
      <c r="AB25" s="9">
        <f t="shared" si="10"/>
        <v>3.4676574213028818E-2</v>
      </c>
      <c r="AC25" s="25">
        <f t="shared" si="14"/>
        <v>1244.4180012621273</v>
      </c>
      <c r="AD25" s="20">
        <f t="shared" si="15"/>
        <v>1044.5992261647725</v>
      </c>
      <c r="AE25" s="20">
        <f t="shared" si="16"/>
        <v>199.81877509735477</v>
      </c>
      <c r="AF25" s="33">
        <f t="shared" si="17"/>
        <v>0.8394279294459801</v>
      </c>
      <c r="AG25" s="33">
        <f t="shared" si="18"/>
        <v>0.43724696356275305</v>
      </c>
      <c r="AH25" s="33"/>
      <c r="AI25" s="33">
        <f t="shared" si="19"/>
        <v>0.44939271255060731</v>
      </c>
      <c r="AJ25" s="12"/>
      <c r="AK25" s="33">
        <f t="shared" si="20"/>
        <v>0.44331983805668018</v>
      </c>
      <c r="AL25" s="1">
        <f t="shared" si="11"/>
        <v>1.0220588235294117</v>
      </c>
      <c r="AM25" s="11">
        <f t="shared" si="12"/>
        <v>8.9290891222805104</v>
      </c>
      <c r="AN25" s="13">
        <f t="shared" si="13"/>
        <v>3667.5456689935199</v>
      </c>
      <c r="AO25" s="29">
        <f t="shared" si="21"/>
        <v>8.83203125</v>
      </c>
      <c r="AP25" s="29">
        <f t="shared" si="22"/>
        <v>9.02685546875</v>
      </c>
      <c r="AQ25" s="27">
        <f t="shared" si="23"/>
        <v>4.2733154296875006E-5</v>
      </c>
      <c r="AR25" s="27">
        <f t="shared" si="24"/>
        <v>3.4796997070312501E-5</v>
      </c>
    </row>
    <row r="26" spans="1:44" ht="12.75" customHeight="1" x14ac:dyDescent="0.2">
      <c r="A26" s="1"/>
      <c r="B26" s="2" t="s">
        <v>60</v>
      </c>
      <c r="C26" s="3">
        <v>38.4453125</v>
      </c>
      <c r="D26" s="3">
        <v>31.464111328125</v>
      </c>
      <c r="E26" s="3">
        <v>22.567138671875</v>
      </c>
      <c r="F26" s="3">
        <v>29.67822265625</v>
      </c>
      <c r="G26" s="3">
        <v>132.967529296875</v>
      </c>
      <c r="H26" s="3">
        <v>132.967529296875</v>
      </c>
      <c r="I26" s="3">
        <v>132.967529296875</v>
      </c>
      <c r="J26" s="3">
        <v>132.967529296875</v>
      </c>
      <c r="K26" s="3">
        <v>132.967529296875</v>
      </c>
      <c r="L26" s="3">
        <v>132.967529296875</v>
      </c>
      <c r="M26" s="2">
        <v>42</v>
      </c>
      <c r="N26" s="3">
        <v>2.52685546875</v>
      </c>
      <c r="O26" s="16">
        <v>100</v>
      </c>
      <c r="P26" s="4">
        <v>2.20947265625</v>
      </c>
      <c r="Q26" s="5">
        <v>1</v>
      </c>
      <c r="R26" s="6" t="str">
        <f t="shared" si="0"/>
        <v>Countercurrent</v>
      </c>
      <c r="S26" s="7">
        <f t="shared" si="1"/>
        <v>4.1779457980186203</v>
      </c>
      <c r="T26" s="7">
        <f t="shared" si="2"/>
        <v>4.1789879657597204</v>
      </c>
      <c r="U26" s="1">
        <f t="shared" si="3"/>
        <v>34.9547119140625</v>
      </c>
      <c r="V26" s="8">
        <f t="shared" si="4"/>
        <v>994.04641836612916</v>
      </c>
      <c r="W26" s="1">
        <f t="shared" si="5"/>
        <v>26.1226806640625</v>
      </c>
      <c r="X26" s="8">
        <f t="shared" si="6"/>
        <v>996.76033470614846</v>
      </c>
      <c r="Y26" s="8">
        <f t="shared" si="7"/>
        <v>6.981201171875</v>
      </c>
      <c r="Z26" s="8">
        <f t="shared" si="8"/>
        <v>7.111083984375</v>
      </c>
      <c r="AA26" s="9">
        <f t="shared" si="9"/>
        <v>4.1863527140663395E-2</v>
      </c>
      <c r="AB26" s="9">
        <f t="shared" si="10"/>
        <v>3.670524507279721E-2</v>
      </c>
      <c r="AC26" s="25">
        <f t="shared" si="14"/>
        <v>1221.0368494287238</v>
      </c>
      <c r="AD26" s="20">
        <f t="shared" si="15"/>
        <v>1090.774700800722</v>
      </c>
      <c r="AE26" s="20">
        <f t="shared" si="16"/>
        <v>130.2621486280018</v>
      </c>
      <c r="AF26" s="33">
        <f t="shared" si="17"/>
        <v>0.89331841320845773</v>
      </c>
      <c r="AG26" s="33">
        <f t="shared" si="18"/>
        <v>0.43967280163599182</v>
      </c>
      <c r="AH26" s="33"/>
      <c r="AI26" s="33">
        <f t="shared" si="19"/>
        <v>0.44785276073619634</v>
      </c>
      <c r="AJ26" s="12"/>
      <c r="AK26" s="33">
        <f t="shared" si="20"/>
        <v>0.44376278118609408</v>
      </c>
      <c r="AL26" s="1">
        <f t="shared" si="11"/>
        <v>1.0148148148148148</v>
      </c>
      <c r="AM26" s="11">
        <f t="shared" si="12"/>
        <v>8.8318720775917239</v>
      </c>
      <c r="AN26" s="13">
        <f t="shared" si="13"/>
        <v>3638.2488771212879</v>
      </c>
      <c r="AO26" s="29">
        <f t="shared" si="21"/>
        <v>8.76708984375</v>
      </c>
      <c r="AP26" s="29">
        <f t="shared" si="22"/>
        <v>8.89697265625</v>
      </c>
      <c r="AQ26" s="27">
        <f t="shared" si="23"/>
        <v>4.2122680664062502E-5</v>
      </c>
      <c r="AR26" s="27">
        <f t="shared" si="24"/>
        <v>3.6831909179687503E-5</v>
      </c>
    </row>
    <row r="27" spans="1:44" ht="12.75" customHeight="1" x14ac:dyDescent="0.2">
      <c r="A27" s="1"/>
      <c r="B27" s="2" t="s">
        <v>61</v>
      </c>
      <c r="C27" s="3">
        <v>38.25048828125</v>
      </c>
      <c r="D27" s="3">
        <v>31.3017578125</v>
      </c>
      <c r="E27" s="3">
        <v>22.53466796875</v>
      </c>
      <c r="F27" s="3">
        <v>29.54833984375</v>
      </c>
      <c r="G27" s="3">
        <v>132.967529296875</v>
      </c>
      <c r="H27" s="3">
        <v>132.967529296875</v>
      </c>
      <c r="I27" s="3">
        <v>132.967529296875</v>
      </c>
      <c r="J27" s="3">
        <v>132.967529296875</v>
      </c>
      <c r="K27" s="3">
        <v>132.967529296875</v>
      </c>
      <c r="L27" s="3">
        <v>132.967529296875</v>
      </c>
      <c r="M27" s="2">
        <v>42</v>
      </c>
      <c r="N27" s="3">
        <v>2.52685546875</v>
      </c>
      <c r="O27" s="16">
        <v>100</v>
      </c>
      <c r="P27" s="4">
        <v>2.1484375</v>
      </c>
      <c r="Q27" s="5">
        <v>1</v>
      </c>
      <c r="R27" s="6" t="str">
        <f t="shared" si="0"/>
        <v>Countercurrent</v>
      </c>
      <c r="S27" s="7">
        <f t="shared" si="1"/>
        <v>4.177944388102599</v>
      </c>
      <c r="T27" s="7">
        <f t="shared" si="2"/>
        <v>4.1790101233244048</v>
      </c>
      <c r="U27" s="1">
        <f t="shared" si="3"/>
        <v>34.776123046875</v>
      </c>
      <c r="V27" s="8">
        <f t="shared" si="4"/>
        <v>994.10785598760367</v>
      </c>
      <c r="W27" s="1">
        <f t="shared" si="5"/>
        <v>26.04150390625</v>
      </c>
      <c r="X27" s="8">
        <f t="shared" si="6"/>
        <v>996.78202427483382</v>
      </c>
      <c r="Y27" s="8">
        <f t="shared" si="7"/>
        <v>6.94873046875</v>
      </c>
      <c r="Z27" s="8">
        <f t="shared" si="8"/>
        <v>7.013671875</v>
      </c>
      <c r="AA27" s="9">
        <f t="shared" si="9"/>
        <v>4.1866114540493563E-2</v>
      </c>
      <c r="AB27" s="9">
        <f t="shared" si="10"/>
        <v>3.5692064671299387E-2</v>
      </c>
      <c r="AC27" s="25">
        <f t="shared" si="14"/>
        <v>1215.4323139902453</v>
      </c>
      <c r="AD27" s="20">
        <f t="shared" si="15"/>
        <v>1046.1417597755874</v>
      </c>
      <c r="AE27" s="20">
        <f t="shared" si="16"/>
        <v>169.29055421465796</v>
      </c>
      <c r="AF27" s="33">
        <f t="shared" si="17"/>
        <v>0.86071576979973508</v>
      </c>
      <c r="AG27" s="33">
        <f t="shared" si="18"/>
        <v>0.44214876033057854</v>
      </c>
      <c r="AH27" s="33"/>
      <c r="AI27" s="33">
        <f t="shared" si="19"/>
        <v>0.4462809917355372</v>
      </c>
      <c r="AJ27" s="12"/>
      <c r="AK27" s="33">
        <f t="shared" si="20"/>
        <v>0.44421487603305787</v>
      </c>
      <c r="AL27" s="1">
        <f t="shared" si="11"/>
        <v>1.0074626865671641</v>
      </c>
      <c r="AM27" s="11">
        <f t="shared" si="12"/>
        <v>8.734578904165641</v>
      </c>
      <c r="AN27" s="13">
        <f t="shared" si="13"/>
        <v>3661.8892845797095</v>
      </c>
      <c r="AO27" s="29">
        <f t="shared" si="21"/>
        <v>8.7021484375</v>
      </c>
      <c r="AP27" s="29">
        <f t="shared" si="22"/>
        <v>8.76708984375</v>
      </c>
      <c r="AQ27" s="27">
        <f t="shared" si="23"/>
        <v>4.2122680664062502E-5</v>
      </c>
      <c r="AR27" s="27">
        <f t="shared" si="24"/>
        <v>3.5814453125000005E-5</v>
      </c>
    </row>
    <row r="28" spans="1:44" ht="12.75" customHeight="1" x14ac:dyDescent="0.2">
      <c r="A28" s="1"/>
      <c r="B28" s="2" t="s">
        <v>62</v>
      </c>
      <c r="C28" s="3">
        <v>38.088134765625</v>
      </c>
      <c r="D28" s="3">
        <v>31.204345703125</v>
      </c>
      <c r="E28" s="3">
        <v>22.4697265625</v>
      </c>
      <c r="F28" s="3">
        <v>29.450927734375</v>
      </c>
      <c r="G28" s="3">
        <v>132.967529296875</v>
      </c>
      <c r="H28" s="3">
        <v>132.967529296875</v>
      </c>
      <c r="I28" s="3">
        <v>132.967529296875</v>
      </c>
      <c r="J28" s="3">
        <v>132.967529296875</v>
      </c>
      <c r="K28" s="3">
        <v>132.967529296875</v>
      </c>
      <c r="L28" s="3">
        <v>132.967529296875</v>
      </c>
      <c r="M28" s="2">
        <v>42</v>
      </c>
      <c r="N28" s="3">
        <v>2.45361328125</v>
      </c>
      <c r="O28" s="16">
        <v>100</v>
      </c>
      <c r="P28" s="4">
        <v>2.06298828125</v>
      </c>
      <c r="Q28" s="5">
        <v>1</v>
      </c>
      <c r="R28" s="6" t="str">
        <f t="shared" si="0"/>
        <v>Countercurrent</v>
      </c>
      <c r="S28" s="7">
        <f t="shared" si="1"/>
        <v>4.1779438580396118</v>
      </c>
      <c r="T28" s="7">
        <f t="shared" si="2"/>
        <v>4.1790325581592054</v>
      </c>
      <c r="U28" s="1">
        <f t="shared" si="3"/>
        <v>34.646240234375</v>
      </c>
      <c r="V28" s="8">
        <f t="shared" si="4"/>
        <v>994.15237701400122</v>
      </c>
      <c r="W28" s="1">
        <f t="shared" si="5"/>
        <v>25.9603271484375</v>
      </c>
      <c r="X28" s="8">
        <f t="shared" si="6"/>
        <v>996.80365089189399</v>
      </c>
      <c r="Y28" s="8">
        <f t="shared" si="7"/>
        <v>6.8837890625</v>
      </c>
      <c r="Z28" s="8">
        <f t="shared" si="8"/>
        <v>6.981201171875</v>
      </c>
      <c r="AA28" s="9">
        <f t="shared" si="9"/>
        <v>4.0654424597130173E-2</v>
      </c>
      <c r="AB28" s="9">
        <f t="shared" si="10"/>
        <v>3.4273237508286557E-2</v>
      </c>
      <c r="AC28" s="25">
        <f t="shared" si="14"/>
        <v>1169.2246758865624</v>
      </c>
      <c r="AD28" s="20">
        <f t="shared" si="15"/>
        <v>999.91029105311691</v>
      </c>
      <c r="AE28" s="20">
        <f t="shared" si="16"/>
        <v>169.3143848334455</v>
      </c>
      <c r="AF28" s="33">
        <f t="shared" si="17"/>
        <v>0.85519088989029146</v>
      </c>
      <c r="AG28" s="33">
        <f t="shared" si="18"/>
        <v>0.44074844074844077</v>
      </c>
      <c r="AH28" s="33"/>
      <c r="AI28" s="33">
        <f t="shared" si="19"/>
        <v>0.44698544698544701</v>
      </c>
      <c r="AJ28" s="12"/>
      <c r="AK28" s="33">
        <f t="shared" si="20"/>
        <v>0.44386694386694392</v>
      </c>
      <c r="AL28" s="1">
        <f t="shared" si="11"/>
        <v>1.0112781954887218</v>
      </c>
      <c r="AM28" s="11">
        <f t="shared" si="12"/>
        <v>8.6858220458195881</v>
      </c>
      <c r="AN28" s="13">
        <f t="shared" si="13"/>
        <v>3542.4477102747373</v>
      </c>
      <c r="AO28" s="29">
        <f t="shared" si="21"/>
        <v>8.63720703125</v>
      </c>
      <c r="AP28" s="29">
        <f t="shared" si="22"/>
        <v>8.734619140625</v>
      </c>
      <c r="AQ28" s="27">
        <f t="shared" si="23"/>
        <v>4.09017333984375E-5</v>
      </c>
      <c r="AR28" s="27">
        <f t="shared" si="24"/>
        <v>3.43900146484375E-5</v>
      </c>
    </row>
    <row r="29" spans="1:44" ht="12.75" customHeight="1" x14ac:dyDescent="0.2">
      <c r="A29" s="1"/>
      <c r="B29" s="2" t="s">
        <v>63</v>
      </c>
      <c r="C29" s="3">
        <v>37.73095703125</v>
      </c>
      <c r="D29" s="3">
        <v>31.0419921875</v>
      </c>
      <c r="E29" s="3">
        <v>22.502197265625</v>
      </c>
      <c r="F29" s="3">
        <v>29.28857421875</v>
      </c>
      <c r="G29" s="3">
        <v>132.967529296875</v>
      </c>
      <c r="H29" s="3">
        <v>132.967529296875</v>
      </c>
      <c r="I29" s="3">
        <v>132.967529296875</v>
      </c>
      <c r="J29" s="3">
        <v>132.967529296875</v>
      </c>
      <c r="K29" s="3">
        <v>132.967529296875</v>
      </c>
      <c r="L29" s="3">
        <v>132.967529296875</v>
      </c>
      <c r="M29" s="2">
        <v>42</v>
      </c>
      <c r="N29" s="3">
        <v>2.490234375</v>
      </c>
      <c r="O29" s="16">
        <v>100</v>
      </c>
      <c r="P29" s="4">
        <v>2.06298828125</v>
      </c>
      <c r="Q29" s="5">
        <v>1</v>
      </c>
      <c r="R29" s="6" t="str">
        <f t="shared" si="0"/>
        <v>Countercurrent</v>
      </c>
      <c r="S29" s="7">
        <f t="shared" si="1"/>
        <v>4.1779440607934841</v>
      </c>
      <c r="T29" s="7">
        <f t="shared" si="2"/>
        <v>4.1790507067455298</v>
      </c>
      <c r="U29" s="1">
        <f t="shared" si="3"/>
        <v>34.386474609375</v>
      </c>
      <c r="V29" s="8">
        <f t="shared" si="4"/>
        <v>994.24101119161503</v>
      </c>
      <c r="W29" s="1">
        <f t="shared" si="5"/>
        <v>25.8953857421875</v>
      </c>
      <c r="X29" s="8">
        <f t="shared" si="6"/>
        <v>996.82090678908537</v>
      </c>
      <c r="Y29" s="8">
        <f t="shared" si="7"/>
        <v>6.68896484375</v>
      </c>
      <c r="Z29" s="8">
        <f t="shared" si="8"/>
        <v>6.786376953125</v>
      </c>
      <c r="AA29" s="9">
        <f t="shared" si="9"/>
        <v>4.1264885718401992E-2</v>
      </c>
      <c r="AB29" s="9">
        <f t="shared" si="10"/>
        <v>3.4273830820181359E-2</v>
      </c>
      <c r="AC29" s="25">
        <f t="shared" si="14"/>
        <v>1153.1934869360889</v>
      </c>
      <c r="AD29" s="20">
        <f t="shared" si="15"/>
        <v>972.02686570352319</v>
      </c>
      <c r="AE29" s="20">
        <f t="shared" si="16"/>
        <v>181.16662123256572</v>
      </c>
      <c r="AF29" s="33">
        <f t="shared" si="17"/>
        <v>0.84290006552681285</v>
      </c>
      <c r="AG29" s="33">
        <f t="shared" si="18"/>
        <v>0.43923240938166314</v>
      </c>
      <c r="AH29" s="33"/>
      <c r="AI29" s="33">
        <f t="shared" si="19"/>
        <v>0.44562899786780386</v>
      </c>
      <c r="AJ29" s="12"/>
      <c r="AK29" s="33">
        <f t="shared" si="20"/>
        <v>0.44243070362473347</v>
      </c>
      <c r="AL29" s="1">
        <f t="shared" si="11"/>
        <v>1.0115384615384615</v>
      </c>
      <c r="AM29" s="11">
        <f t="shared" si="12"/>
        <v>8.49099573815875</v>
      </c>
      <c r="AN29" s="13">
        <f t="shared" si="13"/>
        <v>3574.0445479501122</v>
      </c>
      <c r="AO29" s="29">
        <f t="shared" si="21"/>
        <v>8.4423828125</v>
      </c>
      <c r="AP29" s="29">
        <f t="shared" si="22"/>
        <v>8.539794921875</v>
      </c>
      <c r="AQ29" s="27">
        <f t="shared" si="23"/>
        <v>4.1512207031250005E-5</v>
      </c>
      <c r="AR29" s="27">
        <f t="shared" si="24"/>
        <v>3.43900146484375E-5</v>
      </c>
    </row>
    <row r="30" spans="1:44" ht="12.75" customHeight="1" x14ac:dyDescent="0.2">
      <c r="A30" s="1"/>
      <c r="B30" s="2" t="s">
        <v>64</v>
      </c>
      <c r="C30" s="3">
        <v>37.373779296875</v>
      </c>
      <c r="D30" s="3">
        <v>30.84716796875</v>
      </c>
      <c r="E30" s="3">
        <v>22.437255859375</v>
      </c>
      <c r="F30" s="3">
        <v>29.09375</v>
      </c>
      <c r="G30" s="3">
        <v>132.967529296875</v>
      </c>
      <c r="H30" s="3">
        <v>132.967529296875</v>
      </c>
      <c r="I30" s="3">
        <v>132.967529296875</v>
      </c>
      <c r="J30" s="3">
        <v>132.967529296875</v>
      </c>
      <c r="K30" s="3">
        <v>132.967529296875</v>
      </c>
      <c r="L30" s="3">
        <v>132.967529296875</v>
      </c>
      <c r="M30" s="2">
        <v>42</v>
      </c>
      <c r="N30" s="3">
        <v>2.50244140625</v>
      </c>
      <c r="O30" s="16">
        <v>100</v>
      </c>
      <c r="P30" s="4">
        <v>2.01416015625</v>
      </c>
      <c r="Q30" s="5">
        <v>1</v>
      </c>
      <c r="R30" s="6" t="str">
        <f t="shared" si="0"/>
        <v>Countercurrent</v>
      </c>
      <c r="S30" s="7">
        <f t="shared" si="1"/>
        <v>4.1779461413991115</v>
      </c>
      <c r="T30" s="7">
        <f t="shared" si="2"/>
        <v>4.1790875427079879</v>
      </c>
      <c r="U30" s="1">
        <f t="shared" si="3"/>
        <v>34.1104736328125</v>
      </c>
      <c r="V30" s="8">
        <f t="shared" si="4"/>
        <v>994.33458663966542</v>
      </c>
      <c r="W30" s="1">
        <f t="shared" si="5"/>
        <v>25.7655029296875</v>
      </c>
      <c r="X30" s="8">
        <f t="shared" si="6"/>
        <v>996.8552972948429</v>
      </c>
      <c r="Y30" s="8">
        <f t="shared" si="7"/>
        <v>6.526611328125</v>
      </c>
      <c r="Z30" s="8">
        <f t="shared" si="8"/>
        <v>6.656494140625</v>
      </c>
      <c r="AA30" s="9">
        <f t="shared" si="9"/>
        <v>4.1471067354559611E-2</v>
      </c>
      <c r="AB30" s="9">
        <f t="shared" si="10"/>
        <v>3.3463770355967017E-2</v>
      </c>
      <c r="AC30" s="25">
        <f t="shared" si="14"/>
        <v>1130.826040037085</v>
      </c>
      <c r="AD30" s="20">
        <f t="shared" si="15"/>
        <v>930.89756449315337</v>
      </c>
      <c r="AE30" s="20">
        <f t="shared" si="16"/>
        <v>199.92847554393165</v>
      </c>
      <c r="AF30" s="33">
        <f t="shared" si="17"/>
        <v>0.82320138689291678</v>
      </c>
      <c r="AG30" s="33">
        <f t="shared" si="18"/>
        <v>0.43695652173913041</v>
      </c>
      <c r="AH30" s="33"/>
      <c r="AI30" s="33">
        <f t="shared" si="19"/>
        <v>0.44565217391304346</v>
      </c>
      <c r="AJ30" s="12"/>
      <c r="AK30" s="33">
        <f t="shared" si="20"/>
        <v>0.44130434782608696</v>
      </c>
      <c r="AL30" s="1">
        <f t="shared" si="11"/>
        <v>1.0156862745098039</v>
      </c>
      <c r="AM30" s="11">
        <f t="shared" si="12"/>
        <v>8.3448022402065796</v>
      </c>
      <c r="AN30" s="13">
        <f t="shared" si="13"/>
        <v>3566.1216580537248</v>
      </c>
      <c r="AO30" s="29">
        <f t="shared" si="21"/>
        <v>8.280029296875</v>
      </c>
      <c r="AP30" s="29">
        <f t="shared" si="22"/>
        <v>8.409912109375</v>
      </c>
      <c r="AQ30" s="27">
        <f t="shared" si="23"/>
        <v>4.1715698242187501E-5</v>
      </c>
      <c r="AR30" s="27">
        <f t="shared" si="24"/>
        <v>3.3576049804687506E-5</v>
      </c>
    </row>
    <row r="31" spans="1:44" ht="12.75" customHeight="1" x14ac:dyDescent="0.2">
      <c r="A31" s="1"/>
      <c r="B31" s="2" t="s">
        <v>65</v>
      </c>
      <c r="C31" s="3">
        <v>37.21142578125</v>
      </c>
      <c r="D31" s="3">
        <v>30.71728515625</v>
      </c>
      <c r="E31" s="3">
        <v>22.40478515625</v>
      </c>
      <c r="F31" s="3">
        <v>29.09375</v>
      </c>
      <c r="G31" s="3">
        <v>132.967529296875</v>
      </c>
      <c r="H31" s="3">
        <v>132.967529296875</v>
      </c>
      <c r="I31" s="3">
        <v>132.967529296875</v>
      </c>
      <c r="J31" s="3">
        <v>132.967529296875</v>
      </c>
      <c r="K31" s="3">
        <v>132.967529296875</v>
      </c>
      <c r="L31" s="3">
        <v>132.967529296875</v>
      </c>
      <c r="M31" s="2">
        <v>42</v>
      </c>
      <c r="N31" s="3">
        <v>2.47802734375</v>
      </c>
      <c r="O31" s="16">
        <v>100</v>
      </c>
      <c r="P31" s="4">
        <v>2.0263671875</v>
      </c>
      <c r="Q31" s="5">
        <v>1</v>
      </c>
      <c r="R31" s="6" t="str">
        <f t="shared" si="0"/>
        <v>Countercurrent</v>
      </c>
      <c r="S31" s="7">
        <f t="shared" si="1"/>
        <v>4.1779480297135425</v>
      </c>
      <c r="T31" s="7">
        <f t="shared" si="2"/>
        <v>4.1790921979704576</v>
      </c>
      <c r="U31" s="1">
        <f t="shared" si="3"/>
        <v>33.96435546875</v>
      </c>
      <c r="V31" s="8">
        <f t="shared" si="4"/>
        <v>994.38387592719073</v>
      </c>
      <c r="W31" s="1">
        <f t="shared" si="5"/>
        <v>25.749267578125</v>
      </c>
      <c r="X31" s="8">
        <f t="shared" si="6"/>
        <v>996.85958472063055</v>
      </c>
      <c r="Y31" s="8">
        <f t="shared" si="7"/>
        <v>6.494140625</v>
      </c>
      <c r="Z31" s="8">
        <f t="shared" si="8"/>
        <v>6.68896484375</v>
      </c>
      <c r="AA31" s="9">
        <f t="shared" si="9"/>
        <v>4.1068507245528102E-2</v>
      </c>
      <c r="AB31" s="9">
        <f t="shared" si="10"/>
        <v>3.3666725883712702E-2</v>
      </c>
      <c r="AC31" s="25">
        <f t="shared" si="14"/>
        <v>1114.2782142409255</v>
      </c>
      <c r="AD31" s="20">
        <f t="shared" si="15"/>
        <v>941.11294863899002</v>
      </c>
      <c r="AE31" s="20">
        <f t="shared" si="16"/>
        <v>173.16526560193552</v>
      </c>
      <c r="AF31" s="33">
        <f t="shared" si="17"/>
        <v>0.84459422845316956</v>
      </c>
      <c r="AG31" s="33">
        <f t="shared" si="18"/>
        <v>0.43859649122807015</v>
      </c>
      <c r="AH31" s="33"/>
      <c r="AI31" s="33">
        <f t="shared" si="19"/>
        <v>0.4517543859649123</v>
      </c>
      <c r="AJ31" s="12"/>
      <c r="AK31" s="33">
        <f t="shared" si="20"/>
        <v>0.44517543859649122</v>
      </c>
      <c r="AL31" s="1">
        <f t="shared" si="11"/>
        <v>1.024</v>
      </c>
      <c r="AM31" s="11">
        <f t="shared" si="12"/>
        <v>8.2147028480871089</v>
      </c>
      <c r="AN31" s="13">
        <f t="shared" si="13"/>
        <v>3569.5887536461801</v>
      </c>
      <c r="AO31" s="29">
        <f t="shared" si="21"/>
        <v>8.11767578125</v>
      </c>
      <c r="AP31" s="29">
        <f t="shared" si="22"/>
        <v>8.3125</v>
      </c>
      <c r="AQ31" s="27">
        <f t="shared" si="23"/>
        <v>4.1308715820312501E-5</v>
      </c>
      <c r="AR31" s="27">
        <f t="shared" si="24"/>
        <v>3.3779541015625003E-5</v>
      </c>
    </row>
    <row r="32" spans="1:44" ht="12.75" customHeight="1" x14ac:dyDescent="0.2">
      <c r="A32" s="1"/>
      <c r="B32" s="2" t="s">
        <v>66</v>
      </c>
      <c r="C32" s="3">
        <v>37.0166015625</v>
      </c>
      <c r="D32" s="3">
        <v>30.65234375</v>
      </c>
      <c r="E32" s="3">
        <v>22.437255859375</v>
      </c>
      <c r="F32" s="3">
        <v>29.02880859375</v>
      </c>
      <c r="G32" s="3">
        <v>132.967529296875</v>
      </c>
      <c r="H32" s="3">
        <v>132.967529296875</v>
      </c>
      <c r="I32" s="3">
        <v>132.967529296875</v>
      </c>
      <c r="J32" s="3">
        <v>132.967529296875</v>
      </c>
      <c r="K32" s="3">
        <v>132.967529296875</v>
      </c>
      <c r="L32" s="3">
        <v>132.967529296875</v>
      </c>
      <c r="M32" s="2">
        <v>43</v>
      </c>
      <c r="N32" s="3">
        <v>2.47802734375</v>
      </c>
      <c r="O32" s="16">
        <v>100</v>
      </c>
      <c r="P32" s="4">
        <v>1.98974609375</v>
      </c>
      <c r="Q32" s="5">
        <v>1</v>
      </c>
      <c r="R32" s="6" t="str">
        <f t="shared" si="0"/>
        <v>Countercurrent</v>
      </c>
      <c r="S32" s="7">
        <f t="shared" si="1"/>
        <v>4.1779501697605097</v>
      </c>
      <c r="T32" s="7">
        <f t="shared" si="2"/>
        <v>4.1790968645584536</v>
      </c>
      <c r="U32" s="1">
        <f t="shared" si="3"/>
        <v>33.83447265625</v>
      </c>
      <c r="V32" s="8">
        <f t="shared" si="4"/>
        <v>994.42754243999116</v>
      </c>
      <c r="W32" s="1">
        <f t="shared" si="5"/>
        <v>25.7330322265625</v>
      </c>
      <c r="X32" s="8">
        <f t="shared" si="6"/>
        <v>996.86386961303151</v>
      </c>
      <c r="Y32" s="8">
        <f t="shared" si="7"/>
        <v>6.3642578125</v>
      </c>
      <c r="Z32" s="8">
        <f t="shared" si="8"/>
        <v>6.591552734375</v>
      </c>
      <c r="AA32" s="9">
        <f t="shared" si="9"/>
        <v>4.107031069240686E-2</v>
      </c>
      <c r="AB32" s="9">
        <f t="shared" si="10"/>
        <v>3.3058433176050644E-2</v>
      </c>
      <c r="AC32" s="25">
        <f t="shared" si="14"/>
        <v>1092.041162145975</v>
      </c>
      <c r="AD32" s="20">
        <f t="shared" si="15"/>
        <v>910.65197639240091</v>
      </c>
      <c r="AE32" s="20">
        <f t="shared" si="16"/>
        <v>181.38918575357411</v>
      </c>
      <c r="AF32" s="33">
        <f t="shared" si="17"/>
        <v>0.83389894809722609</v>
      </c>
      <c r="AG32" s="33">
        <f t="shared" si="18"/>
        <v>0.43652561247216037</v>
      </c>
      <c r="AH32" s="33"/>
      <c r="AI32" s="33">
        <f t="shared" si="19"/>
        <v>0.45211581291759467</v>
      </c>
      <c r="AJ32" s="12"/>
      <c r="AK32" s="33">
        <f t="shared" si="20"/>
        <v>0.4443207126948775</v>
      </c>
      <c r="AL32" s="1">
        <f t="shared" si="11"/>
        <v>1.0284552845528456</v>
      </c>
      <c r="AM32" s="11">
        <f t="shared" si="12"/>
        <v>8.1009089841447182</v>
      </c>
      <c r="AN32" s="13">
        <f t="shared" si="13"/>
        <v>3547.4939140629081</v>
      </c>
      <c r="AO32" s="29">
        <f t="shared" si="21"/>
        <v>7.98779296875</v>
      </c>
      <c r="AP32" s="29">
        <f t="shared" si="22"/>
        <v>8.215087890625</v>
      </c>
      <c r="AQ32" s="27">
        <f t="shared" si="23"/>
        <v>4.1308715820312501E-5</v>
      </c>
      <c r="AR32" s="27">
        <f t="shared" si="24"/>
        <v>3.3169067382812506E-5</v>
      </c>
    </row>
    <row r="33" spans="1:44" ht="12.75" customHeight="1" x14ac:dyDescent="0.2">
      <c r="A33" s="1"/>
      <c r="B33" s="2" t="s">
        <v>67</v>
      </c>
      <c r="C33" s="3">
        <v>36.88671875</v>
      </c>
      <c r="D33" s="3">
        <v>30.5224609375</v>
      </c>
      <c r="E33" s="3">
        <v>22.372314453125</v>
      </c>
      <c r="F33" s="3">
        <v>28.89892578125</v>
      </c>
      <c r="G33" s="3">
        <v>132.967529296875</v>
      </c>
      <c r="H33" s="3">
        <v>132.967529296875</v>
      </c>
      <c r="I33" s="3">
        <v>132.967529296875</v>
      </c>
      <c r="J33" s="3">
        <v>132.967529296875</v>
      </c>
      <c r="K33" s="3">
        <v>132.967529296875</v>
      </c>
      <c r="L33" s="3">
        <v>132.967529296875</v>
      </c>
      <c r="M33" s="2">
        <v>42</v>
      </c>
      <c r="N33" s="3">
        <v>2.42919921875</v>
      </c>
      <c r="O33" s="16">
        <v>100</v>
      </c>
      <c r="P33" s="4">
        <v>2.05078125</v>
      </c>
      <c r="Q33" s="5">
        <v>1</v>
      </c>
      <c r="R33" s="6" t="str">
        <f t="shared" si="0"/>
        <v>Countercurrent</v>
      </c>
      <c r="S33" s="7">
        <f t="shared" si="1"/>
        <v>4.1779527472009921</v>
      </c>
      <c r="T33" s="7">
        <f t="shared" si="2"/>
        <v>4.1791251026652203</v>
      </c>
      <c r="U33" s="1">
        <f t="shared" si="3"/>
        <v>33.70458984375</v>
      </c>
      <c r="V33" s="8">
        <f t="shared" si="4"/>
        <v>994.47107101175743</v>
      </c>
      <c r="W33" s="1">
        <f t="shared" si="5"/>
        <v>25.6356201171875</v>
      </c>
      <c r="X33" s="8">
        <f t="shared" si="6"/>
        <v>996.88952571841901</v>
      </c>
      <c r="Y33" s="8">
        <f t="shared" si="7"/>
        <v>6.3642578125</v>
      </c>
      <c r="Z33" s="8">
        <f t="shared" si="8"/>
        <v>6.526611328125</v>
      </c>
      <c r="AA33" s="9">
        <f t="shared" si="9"/>
        <v>4.026280581285395E-2</v>
      </c>
      <c r="AB33" s="9">
        <f t="shared" si="10"/>
        <v>3.4073372461078777E-2</v>
      </c>
      <c r="AC33" s="25">
        <f t="shared" si="14"/>
        <v>1070.5706296050441</v>
      </c>
      <c r="AD33" s="20">
        <f t="shared" si="15"/>
        <v>929.36913046185032</v>
      </c>
      <c r="AE33" s="20">
        <f t="shared" si="16"/>
        <v>141.20149914319381</v>
      </c>
      <c r="AF33" s="33">
        <f t="shared" si="17"/>
        <v>0.86810632083631323</v>
      </c>
      <c r="AG33" s="33">
        <f t="shared" si="18"/>
        <v>0.43847874720357943</v>
      </c>
      <c r="AH33" s="33"/>
      <c r="AI33" s="33">
        <f t="shared" si="19"/>
        <v>0.44966442953020136</v>
      </c>
      <c r="AJ33" s="12"/>
      <c r="AK33" s="33">
        <f t="shared" si="20"/>
        <v>0.44407158836689042</v>
      </c>
      <c r="AL33" s="1">
        <f t="shared" si="11"/>
        <v>1.0203252032520325</v>
      </c>
      <c r="AM33" s="11">
        <f t="shared" si="12"/>
        <v>8.0686974966870881</v>
      </c>
      <c r="AN33" s="13">
        <f t="shared" si="13"/>
        <v>3491.6306277392805</v>
      </c>
      <c r="AO33" s="29">
        <f t="shared" si="21"/>
        <v>7.98779296875</v>
      </c>
      <c r="AP33" s="29">
        <f t="shared" si="22"/>
        <v>8.150146484375</v>
      </c>
      <c r="AQ33" s="27">
        <f t="shared" si="23"/>
        <v>4.04947509765625E-5</v>
      </c>
      <c r="AR33" s="27">
        <f t="shared" si="24"/>
        <v>3.4186523437500003E-5</v>
      </c>
    </row>
    <row r="34" spans="1:44" ht="12.75" customHeight="1" x14ac:dyDescent="0.2">
      <c r="A34" s="1"/>
      <c r="B34" s="2" t="s">
        <v>68</v>
      </c>
      <c r="C34" s="3">
        <v>36.724365234375</v>
      </c>
      <c r="D34" s="3">
        <v>30.45751953125</v>
      </c>
      <c r="E34" s="3">
        <v>22.33984375</v>
      </c>
      <c r="F34" s="3">
        <v>28.76904296875</v>
      </c>
      <c r="G34" s="3">
        <v>132.967529296875</v>
      </c>
      <c r="H34" s="3">
        <v>132.967529296875</v>
      </c>
      <c r="I34" s="3">
        <v>132.967529296875</v>
      </c>
      <c r="J34" s="3">
        <v>132.967529296875</v>
      </c>
      <c r="K34" s="3">
        <v>132.967529296875</v>
      </c>
      <c r="L34" s="3">
        <v>132.967529296875</v>
      </c>
      <c r="M34" s="2">
        <v>43</v>
      </c>
      <c r="N34" s="3">
        <v>2.45361328125</v>
      </c>
      <c r="O34" s="16">
        <v>100</v>
      </c>
      <c r="P34" s="4">
        <v>2.0263671875</v>
      </c>
      <c r="Q34" s="5">
        <v>1</v>
      </c>
      <c r="R34" s="6" t="str">
        <f t="shared" ref="R34:R57" si="25">IF(ISNUMBER(Q34),IF(Q34=1,"Countercurrent","Cocurrent"),"")</f>
        <v>Countercurrent</v>
      </c>
      <c r="S34" s="7">
        <f t="shared" ref="S34:S50" si="26">IF(ISNUMBER(N34),1.15290498E-12*(U34^6)-3.5879038802E-10*(U34^5)+4.710833256816E-08*(U34^4)-3.38194190874219E-06*(U34^3)+0.000148978977392744*(U34^2)-0.00373903643230733*(U34)+4.21734712411944,"")</f>
        <v>4.1779553635566362</v>
      </c>
      <c r="T34" s="7">
        <f t="shared" ref="T34:T50" si="27">IF(ISNUMBER(N34),1.15290498E-12*(W34^6)-3.5879038802E-10*(W34^5)+4.710833256816E-08*(W34^4)-3.38194190874219E-06*(W34^3)+0.000148978977392744*(W34^2)-0.00373903643230733*(W34)+4.21734712411944,"")</f>
        <v>4.1791489483118118</v>
      </c>
      <c r="U34" s="1">
        <f t="shared" ref="U34:U50" si="28">IF(ISNUMBER(C34),AVERAGE(C34:D34),"")</f>
        <v>33.5909423828125</v>
      </c>
      <c r="V34" s="8">
        <f t="shared" ref="V34:V50" si="29">IF(ISNUMBER(D34),-0.0000002301*(U34^4)+0.0000569866*(U34^3)-0.0082923226*(U34^2)+0.0654036947*U34+999.8017570756,"")</f>
        <v>994.50904508961253</v>
      </c>
      <c r="W34" s="1">
        <f t="shared" ref="W34:W50" si="30">IF(ISNUMBER(E34),AVERAGE(E34:F34),"")</f>
        <v>25.554443359375</v>
      </c>
      <c r="X34" s="8">
        <f t="shared" ref="X34:X50" si="31">IF(ISNUMBER(D34),-0.0000002301*(W34^4)+0.0000569866*(W34^3)-0.0082923226*(W34^2)+0.0654036947*W34+999.8017570756,"")</f>
        <v>996.91083598115711</v>
      </c>
      <c r="Y34" s="8">
        <f t="shared" ref="Y34:Y50" si="32">IF(ISNUMBER(C34),IF(R34="Countercurrent",C34-D34,D34-C34),"")</f>
        <v>6.266845703125</v>
      </c>
      <c r="Z34" s="8">
        <f t="shared" ref="Z34:Z50" si="33">IF(ISNUMBER(E34),F34-E34,"")</f>
        <v>6.42919921875</v>
      </c>
      <c r="AA34" s="9">
        <f t="shared" ref="AA34:AA50" si="34">IF(ISNUMBER(N34),N34*V34/(1000*60),"")</f>
        <v>4.0669010022585467E-2</v>
      </c>
      <c r="AB34" s="9">
        <f t="shared" ref="AB34:AB50" si="35">IF(ISNUMBER(P34),P34*X34/(1000*60),"")</f>
        <v>3.3668456781590181E-2</v>
      </c>
      <c r="AC34" s="25">
        <f t="shared" si="14"/>
        <v>1064.8204876178911</v>
      </c>
      <c r="AD34" s="20">
        <f t="shared" si="15"/>
        <v>904.62366335014485</v>
      </c>
      <c r="AE34" s="20">
        <f t="shared" si="16"/>
        <v>160.19682426774625</v>
      </c>
      <c r="AF34" s="33">
        <f t="shared" si="17"/>
        <v>0.84955508827020931</v>
      </c>
      <c r="AG34" s="33">
        <f t="shared" si="18"/>
        <v>0.43566591422121898</v>
      </c>
      <c r="AH34" s="33"/>
      <c r="AI34" s="33">
        <f t="shared" si="19"/>
        <v>0.44695259593679459</v>
      </c>
      <c r="AJ34" s="12"/>
      <c r="AK34" s="33">
        <f t="shared" si="20"/>
        <v>0.44130925507900676</v>
      </c>
      <c r="AL34" s="1">
        <f t="shared" ref="AL34:AL50" si="36">IF(C34=F34,0,(D34-E34)/(C34-F34))</f>
        <v>1.0204081632653061</v>
      </c>
      <c r="AM34" s="11">
        <f t="shared" ref="AM34:AM50" si="37">IF(ISNUMBER(C34),IF(OR(AL34&lt;=0,AL34=1),0,((D34-E34)-(C34-F34))/LN(AL34)),"")</f>
        <v>8.0362256935836314</v>
      </c>
      <c r="AN34" s="13">
        <f t="shared" ref="AN34:AN50" si="38">IF(ISNUMBER(AM34),IF(AM34=0,0,(AA34*S34*Y34*1000)/(0.04*0.95*AM34)),"")</f>
        <v>3486.9095080034253</v>
      </c>
      <c r="AO34" s="29">
        <f t="shared" si="21"/>
        <v>7.955322265625</v>
      </c>
      <c r="AP34" s="29">
        <f t="shared" si="22"/>
        <v>8.11767578125</v>
      </c>
      <c r="AQ34" s="27">
        <f t="shared" si="23"/>
        <v>4.09017333984375E-5</v>
      </c>
      <c r="AR34" s="27">
        <f t="shared" si="24"/>
        <v>3.3779541015625003E-5</v>
      </c>
    </row>
    <row r="35" spans="1:44" ht="12.75" customHeight="1" x14ac:dyDescent="0.2">
      <c r="A35" s="1"/>
      <c r="B35" s="2" t="s">
        <v>69</v>
      </c>
      <c r="C35" s="3">
        <v>36.43212890625</v>
      </c>
      <c r="D35" s="3">
        <v>30.32763671875</v>
      </c>
      <c r="E35" s="3">
        <v>22.33984375</v>
      </c>
      <c r="F35" s="3">
        <v>28.7041015625</v>
      </c>
      <c r="G35" s="3">
        <v>132.967529296875</v>
      </c>
      <c r="H35" s="3">
        <v>132.967529296875</v>
      </c>
      <c r="I35" s="3">
        <v>132.967529296875</v>
      </c>
      <c r="J35" s="3">
        <v>132.967529296875</v>
      </c>
      <c r="K35" s="3">
        <v>132.967529296875</v>
      </c>
      <c r="L35" s="3">
        <v>132.967529296875</v>
      </c>
      <c r="M35" s="2">
        <v>43</v>
      </c>
      <c r="N35" s="3">
        <v>2.45361328125</v>
      </c>
      <c r="O35" s="16">
        <v>100</v>
      </c>
      <c r="P35" s="4">
        <v>2.099609375</v>
      </c>
      <c r="Q35" s="5">
        <v>1</v>
      </c>
      <c r="R35" s="6" t="str">
        <f t="shared" si="25"/>
        <v>Countercurrent</v>
      </c>
      <c r="S35" s="7">
        <f t="shared" si="26"/>
        <v>4.1779611236788528</v>
      </c>
      <c r="T35" s="7">
        <f t="shared" si="27"/>
        <v>4.1791585668765299</v>
      </c>
      <c r="U35" s="1">
        <f t="shared" si="28"/>
        <v>33.3798828125</v>
      </c>
      <c r="V35" s="8">
        <f t="shared" si="29"/>
        <v>994.57928671036461</v>
      </c>
      <c r="W35" s="1">
        <f t="shared" si="30"/>
        <v>25.52197265625</v>
      </c>
      <c r="X35" s="8">
        <f t="shared" si="31"/>
        <v>996.91934228656964</v>
      </c>
      <c r="Y35" s="8">
        <f t="shared" si="32"/>
        <v>6.1044921875</v>
      </c>
      <c r="Z35" s="8">
        <f t="shared" si="33"/>
        <v>6.3642578125</v>
      </c>
      <c r="AA35" s="9">
        <f t="shared" si="34"/>
        <v>4.0671882452145036E-2</v>
      </c>
      <c r="AB35" s="9">
        <f t="shared" si="35"/>
        <v>3.4885686619728594E-2</v>
      </c>
      <c r="AC35" s="25">
        <f t="shared" si="14"/>
        <v>1037.3091540459716</v>
      </c>
      <c r="AD35" s="20">
        <f t="shared" si="15"/>
        <v>927.86306885940041</v>
      </c>
      <c r="AE35" s="20">
        <f t="shared" si="16"/>
        <v>109.44608518657117</v>
      </c>
      <c r="AF35" s="33">
        <f t="shared" si="17"/>
        <v>0.89449038913839496</v>
      </c>
      <c r="AG35" s="33">
        <f t="shared" si="18"/>
        <v>0.43317972350230416</v>
      </c>
      <c r="AH35" s="33"/>
      <c r="AI35" s="33">
        <f t="shared" si="19"/>
        <v>0.45161290322580644</v>
      </c>
      <c r="AJ35" s="12"/>
      <c r="AK35" s="33">
        <f t="shared" si="20"/>
        <v>0.44239631336405527</v>
      </c>
      <c r="AL35" s="1">
        <f t="shared" si="36"/>
        <v>1.0336134453781514</v>
      </c>
      <c r="AM35" s="11">
        <f t="shared" si="37"/>
        <v>7.8571944963247056</v>
      </c>
      <c r="AN35" s="13">
        <f t="shared" si="38"/>
        <v>3474.218352335306</v>
      </c>
      <c r="AO35" s="29">
        <f t="shared" si="21"/>
        <v>7.72802734375</v>
      </c>
      <c r="AP35" s="29">
        <f t="shared" si="22"/>
        <v>7.98779296875</v>
      </c>
      <c r="AQ35" s="27">
        <f t="shared" si="23"/>
        <v>4.09017333984375E-5</v>
      </c>
      <c r="AR35" s="27">
        <f t="shared" si="24"/>
        <v>3.5000488281250004E-5</v>
      </c>
    </row>
    <row r="36" spans="1:44" ht="12.75" customHeight="1" x14ac:dyDescent="0.2">
      <c r="A36" s="1"/>
      <c r="B36" s="2" t="s">
        <v>70</v>
      </c>
      <c r="C36" s="3">
        <v>36.399658203125</v>
      </c>
      <c r="D36" s="3">
        <v>30.295166015625</v>
      </c>
      <c r="E36" s="3">
        <v>22.33984375</v>
      </c>
      <c r="F36" s="3">
        <v>28.7041015625</v>
      </c>
      <c r="G36" s="3">
        <v>132.967529296875</v>
      </c>
      <c r="H36" s="3">
        <v>132.967529296875</v>
      </c>
      <c r="I36" s="3">
        <v>132.967529296875</v>
      </c>
      <c r="J36" s="3">
        <v>132.967529296875</v>
      </c>
      <c r="K36" s="3">
        <v>132.967529296875</v>
      </c>
      <c r="L36" s="3">
        <v>132.967529296875</v>
      </c>
      <c r="M36" s="2">
        <v>43</v>
      </c>
      <c r="N36" s="3">
        <v>2.50244140625</v>
      </c>
      <c r="O36" s="16">
        <v>100</v>
      </c>
      <c r="P36" s="4">
        <v>1.91650390625</v>
      </c>
      <c r="Q36" s="5">
        <v>1</v>
      </c>
      <c r="R36" s="6" t="str">
        <f t="shared" si="25"/>
        <v>Countercurrent</v>
      </c>
      <c r="S36" s="7">
        <f t="shared" si="26"/>
        <v>4.1779621144799481</v>
      </c>
      <c r="T36" s="7">
        <f t="shared" si="27"/>
        <v>4.1791585668765299</v>
      </c>
      <c r="U36" s="1">
        <f t="shared" si="28"/>
        <v>33.347412109375</v>
      </c>
      <c r="V36" s="8">
        <f t="shared" si="29"/>
        <v>994.59006053970143</v>
      </c>
      <c r="W36" s="1">
        <f t="shared" si="30"/>
        <v>25.52197265625</v>
      </c>
      <c r="X36" s="8">
        <f t="shared" si="31"/>
        <v>996.91934228656964</v>
      </c>
      <c r="Y36" s="8">
        <f t="shared" si="32"/>
        <v>6.1044921875</v>
      </c>
      <c r="Z36" s="8">
        <f t="shared" si="33"/>
        <v>6.3642578125</v>
      </c>
      <c r="AA36" s="9">
        <f t="shared" si="34"/>
        <v>4.1481722495654051E-2</v>
      </c>
      <c r="AB36" s="9">
        <f t="shared" si="35"/>
        <v>3.1843330228473195E-2</v>
      </c>
      <c r="AC36" s="25">
        <f t="shared" si="14"/>
        <v>1057.9638334998663</v>
      </c>
      <c r="AD36" s="20">
        <f t="shared" si="15"/>
        <v>846.94477797049922</v>
      </c>
      <c r="AE36" s="20">
        <f t="shared" si="16"/>
        <v>211.01905552936705</v>
      </c>
      <c r="AF36" s="33">
        <f t="shared" si="17"/>
        <v>0.80054227862280347</v>
      </c>
      <c r="AG36" s="33">
        <f t="shared" si="18"/>
        <v>0.43418013856812931</v>
      </c>
      <c r="AH36" s="33"/>
      <c r="AI36" s="33">
        <f t="shared" si="19"/>
        <v>0.45265588914549654</v>
      </c>
      <c r="AJ36" s="12"/>
      <c r="AK36" s="33">
        <f t="shared" si="20"/>
        <v>0.4434180138568129</v>
      </c>
      <c r="AL36" s="1">
        <f t="shared" si="36"/>
        <v>1.0337552742616034</v>
      </c>
      <c r="AM36" s="11">
        <f t="shared" si="37"/>
        <v>7.8247208232209822</v>
      </c>
      <c r="AN36" s="13">
        <f t="shared" si="38"/>
        <v>3558.1018341934646</v>
      </c>
      <c r="AO36" s="29">
        <f t="shared" si="21"/>
        <v>7.695556640625</v>
      </c>
      <c r="AP36" s="29">
        <f t="shared" si="22"/>
        <v>7.955322265625</v>
      </c>
      <c r="AQ36" s="27">
        <f t="shared" si="23"/>
        <v>4.1715698242187501E-5</v>
      </c>
      <c r="AR36" s="27">
        <f t="shared" si="24"/>
        <v>3.1948120117187504E-5</v>
      </c>
    </row>
    <row r="37" spans="1:44" ht="12.75" customHeight="1" x14ac:dyDescent="0.2">
      <c r="A37" s="1"/>
      <c r="B37" s="2" t="s">
        <v>71</v>
      </c>
      <c r="C37" s="3">
        <v>36.2373046875</v>
      </c>
      <c r="D37" s="3">
        <v>30.19775390625</v>
      </c>
      <c r="E37" s="3">
        <v>22.33984375</v>
      </c>
      <c r="F37" s="3">
        <v>28.63916015625</v>
      </c>
      <c r="G37" s="3">
        <v>132.967529296875</v>
      </c>
      <c r="H37" s="3">
        <v>132.967529296875</v>
      </c>
      <c r="I37" s="3">
        <v>132.967529296875</v>
      </c>
      <c r="J37" s="3">
        <v>132.967529296875</v>
      </c>
      <c r="K37" s="3">
        <v>132.967529296875</v>
      </c>
      <c r="L37" s="3">
        <v>132.967529296875</v>
      </c>
      <c r="M37" s="2">
        <v>43</v>
      </c>
      <c r="N37" s="3">
        <v>2.490234375</v>
      </c>
      <c r="O37" s="16">
        <v>100</v>
      </c>
      <c r="P37" s="4">
        <v>2.0263671875</v>
      </c>
      <c r="Q37" s="5">
        <v>1</v>
      </c>
      <c r="R37" s="6" t="str">
        <f t="shared" si="25"/>
        <v>Countercurrent</v>
      </c>
      <c r="S37" s="7">
        <f t="shared" si="26"/>
        <v>4.1779663585209068</v>
      </c>
      <c r="T37" s="7">
        <f t="shared" si="27"/>
        <v>4.1791682314922172</v>
      </c>
      <c r="U37" s="1">
        <f t="shared" si="28"/>
        <v>33.217529296875</v>
      </c>
      <c r="V37" s="8">
        <f t="shared" si="29"/>
        <v>994.63306878665821</v>
      </c>
      <c r="W37" s="1">
        <f t="shared" si="30"/>
        <v>25.489501953125</v>
      </c>
      <c r="X37" s="8">
        <f t="shared" si="31"/>
        <v>996.92783841042228</v>
      </c>
      <c r="Y37" s="8">
        <f t="shared" si="32"/>
        <v>6.03955078125</v>
      </c>
      <c r="Z37" s="8">
        <f t="shared" si="33"/>
        <v>6.29931640625</v>
      </c>
      <c r="AA37" s="9">
        <f t="shared" si="34"/>
        <v>4.1281157640071266E-2</v>
      </c>
      <c r="AB37" s="9">
        <f t="shared" si="35"/>
        <v>3.3669031001003033E-2</v>
      </c>
      <c r="AC37" s="25">
        <f t="shared" si="14"/>
        <v>1041.6491013441932</v>
      </c>
      <c r="AD37" s="20">
        <f t="shared" si="15"/>
        <v>886.36764440870752</v>
      </c>
      <c r="AE37" s="20">
        <f t="shared" si="16"/>
        <v>155.28145693548572</v>
      </c>
      <c r="AF37" s="33">
        <f t="shared" si="17"/>
        <v>0.85092728757207858</v>
      </c>
      <c r="AG37" s="33">
        <f t="shared" si="18"/>
        <v>0.43457943925233644</v>
      </c>
      <c r="AH37" s="33"/>
      <c r="AI37" s="33">
        <f t="shared" si="19"/>
        <v>0.45327102803738317</v>
      </c>
      <c r="AJ37" s="12"/>
      <c r="AK37" s="33">
        <f t="shared" si="20"/>
        <v>0.44392523364485981</v>
      </c>
      <c r="AL37" s="1">
        <f t="shared" si="36"/>
        <v>1.0341880341880343</v>
      </c>
      <c r="AM37" s="11">
        <f t="shared" si="37"/>
        <v>7.7272996541294017</v>
      </c>
      <c r="AN37" s="13">
        <f t="shared" si="38"/>
        <v>3547.399438790691</v>
      </c>
      <c r="AO37" s="29">
        <f t="shared" si="21"/>
        <v>7.59814453125</v>
      </c>
      <c r="AP37" s="29">
        <f t="shared" si="22"/>
        <v>7.85791015625</v>
      </c>
      <c r="AQ37" s="27">
        <f t="shared" si="23"/>
        <v>4.1512207031250005E-5</v>
      </c>
      <c r="AR37" s="27">
        <f t="shared" si="24"/>
        <v>3.3779541015625003E-5</v>
      </c>
    </row>
    <row r="38" spans="1:44" ht="12.75" customHeight="1" x14ac:dyDescent="0.2">
      <c r="A38" s="1"/>
      <c r="B38" s="2" t="s">
        <v>72</v>
      </c>
      <c r="C38" s="3">
        <v>36.17236328125</v>
      </c>
      <c r="D38" s="3">
        <v>30.1328125</v>
      </c>
      <c r="E38" s="3">
        <v>22.33984375</v>
      </c>
      <c r="F38" s="3">
        <v>28.57421875</v>
      </c>
      <c r="G38" s="3">
        <v>132.967529296875</v>
      </c>
      <c r="H38" s="3">
        <v>132.967529296875</v>
      </c>
      <c r="I38" s="3">
        <v>132.967529296875</v>
      </c>
      <c r="J38" s="3">
        <v>132.967529296875</v>
      </c>
      <c r="K38" s="3">
        <v>132.967529296875</v>
      </c>
      <c r="L38" s="3">
        <v>132.967529296875</v>
      </c>
      <c r="M38" s="2">
        <v>43</v>
      </c>
      <c r="N38" s="3">
        <v>2.490234375</v>
      </c>
      <c r="O38" s="16">
        <v>100</v>
      </c>
      <c r="P38" s="4">
        <v>2.05078125</v>
      </c>
      <c r="Q38" s="5">
        <v>1</v>
      </c>
      <c r="R38" s="6" t="str">
        <f t="shared" si="25"/>
        <v>Countercurrent</v>
      </c>
      <c r="S38" s="7">
        <f t="shared" si="26"/>
        <v>4.1779686497189452</v>
      </c>
      <c r="T38" s="7">
        <f t="shared" si="27"/>
        <v>4.179177942267188</v>
      </c>
      <c r="U38" s="1">
        <f t="shared" si="28"/>
        <v>33.152587890625</v>
      </c>
      <c r="V38" s="8">
        <f t="shared" si="29"/>
        <v>994.6545205920944</v>
      </c>
      <c r="W38" s="1">
        <f t="shared" si="30"/>
        <v>25.45703125</v>
      </c>
      <c r="X38" s="8">
        <f t="shared" si="31"/>
        <v>996.93632434583139</v>
      </c>
      <c r="Y38" s="8">
        <f t="shared" si="32"/>
        <v>6.03955078125</v>
      </c>
      <c r="Z38" s="8">
        <f t="shared" si="33"/>
        <v>6.234375</v>
      </c>
      <c r="AA38" s="9">
        <f t="shared" si="34"/>
        <v>4.1282047973792979E-2</v>
      </c>
      <c r="AB38" s="9">
        <f t="shared" si="35"/>
        <v>3.4074972023539159E-2</v>
      </c>
      <c r="AC38" s="25">
        <f t="shared" si="14"/>
        <v>1041.6721384236012</v>
      </c>
      <c r="AD38" s="20">
        <f t="shared" si="15"/>
        <v>887.80848772178763</v>
      </c>
      <c r="AE38" s="20">
        <f t="shared" si="16"/>
        <v>153.86365070181353</v>
      </c>
      <c r="AF38" s="33">
        <f t="shared" si="17"/>
        <v>0.8522916712213684</v>
      </c>
      <c r="AG38" s="33">
        <f t="shared" si="18"/>
        <v>0.43661971830985913</v>
      </c>
      <c r="AH38" s="33"/>
      <c r="AI38" s="33">
        <f t="shared" si="19"/>
        <v>0.45070422535211269</v>
      </c>
      <c r="AJ38" s="12"/>
      <c r="AK38" s="33">
        <f t="shared" si="20"/>
        <v>0.44366197183098588</v>
      </c>
      <c r="AL38" s="1">
        <f t="shared" si="36"/>
        <v>1.0256410256410255</v>
      </c>
      <c r="AM38" s="11">
        <f t="shared" si="37"/>
        <v>7.6951456015027988</v>
      </c>
      <c r="AN38" s="13">
        <f t="shared" si="38"/>
        <v>3562.3009771256961</v>
      </c>
      <c r="AO38" s="29">
        <f t="shared" si="21"/>
        <v>7.59814453125</v>
      </c>
      <c r="AP38" s="29">
        <f t="shared" si="22"/>
        <v>7.79296875</v>
      </c>
      <c r="AQ38" s="27">
        <f t="shared" si="23"/>
        <v>4.1512207031250005E-5</v>
      </c>
      <c r="AR38" s="27">
        <f t="shared" si="24"/>
        <v>3.4186523437500003E-5</v>
      </c>
    </row>
    <row r="39" spans="1:44" ht="12.75" customHeight="1" x14ac:dyDescent="0.2">
      <c r="A39" s="1"/>
      <c r="B39" s="2" t="s">
        <v>73</v>
      </c>
      <c r="C39" s="3">
        <v>35.945068359375</v>
      </c>
      <c r="D39" s="3">
        <v>30.100341796875</v>
      </c>
      <c r="E39" s="3">
        <v>22.33984375</v>
      </c>
      <c r="F39" s="3">
        <v>28.50927734375</v>
      </c>
      <c r="G39" s="3">
        <v>132.967529296875</v>
      </c>
      <c r="H39" s="3">
        <v>132.967529296875</v>
      </c>
      <c r="I39" s="3">
        <v>132.967529296875</v>
      </c>
      <c r="J39" s="3">
        <v>132.967529296875</v>
      </c>
      <c r="K39" s="3">
        <v>132.967529296875</v>
      </c>
      <c r="L39" s="3">
        <v>132.967529296875</v>
      </c>
      <c r="M39" s="2">
        <v>43</v>
      </c>
      <c r="N39" s="3">
        <v>2.44140625</v>
      </c>
      <c r="O39" s="16">
        <v>100</v>
      </c>
      <c r="P39" s="4">
        <v>2.05078125</v>
      </c>
      <c r="Q39" s="5">
        <v>1</v>
      </c>
      <c r="R39" s="6" t="str">
        <f t="shared" si="25"/>
        <v>Countercurrent</v>
      </c>
      <c r="S39" s="7">
        <f t="shared" si="26"/>
        <v>4.1779735724198224</v>
      </c>
      <c r="T39" s="7">
        <f t="shared" si="27"/>
        <v>4.1791876993100923</v>
      </c>
      <c r="U39" s="1">
        <f t="shared" si="28"/>
        <v>33.022705078125</v>
      </c>
      <c r="V39" s="8">
        <f t="shared" si="29"/>
        <v>994.69731934961339</v>
      </c>
      <c r="W39" s="1">
        <f t="shared" si="30"/>
        <v>25.424560546875</v>
      </c>
      <c r="X39" s="8">
        <f t="shared" si="31"/>
        <v>996.9448000859071</v>
      </c>
      <c r="Y39" s="8">
        <f t="shared" si="32"/>
        <v>5.8447265625</v>
      </c>
      <c r="Z39" s="8">
        <f t="shared" si="33"/>
        <v>6.16943359375</v>
      </c>
      <c r="AA39" s="9">
        <f t="shared" si="34"/>
        <v>4.0474337538639868E-2</v>
      </c>
      <c r="AB39" s="9">
        <f t="shared" si="35"/>
        <v>3.4075261721686276E-2</v>
      </c>
      <c r="AC39" s="25">
        <f t="shared" si="14"/>
        <v>988.347426657087</v>
      </c>
      <c r="AD39" s="20">
        <f t="shared" si="15"/>
        <v>878.57000315023299</v>
      </c>
      <c r="AE39" s="20">
        <f t="shared" si="16"/>
        <v>109.77742350685401</v>
      </c>
      <c r="AF39" s="33">
        <f t="shared" si="17"/>
        <v>0.88892830542579848</v>
      </c>
      <c r="AG39" s="33">
        <f t="shared" si="18"/>
        <v>0.4295942720763723</v>
      </c>
      <c r="AH39" s="33"/>
      <c r="AI39" s="33">
        <f t="shared" si="19"/>
        <v>0.45346062052505964</v>
      </c>
      <c r="AJ39" s="12"/>
      <c r="AK39" s="33">
        <f t="shared" si="20"/>
        <v>0.44152744630071594</v>
      </c>
      <c r="AL39" s="1">
        <f t="shared" si="36"/>
        <v>1.0436681222707425</v>
      </c>
      <c r="AM39" s="11">
        <f t="shared" si="37"/>
        <v>7.5969880263549614</v>
      </c>
      <c r="AN39" s="13">
        <f t="shared" si="38"/>
        <v>3423.612452268751</v>
      </c>
      <c r="AO39" s="29">
        <f t="shared" si="21"/>
        <v>7.435791015625</v>
      </c>
      <c r="AP39" s="29">
        <f t="shared" si="22"/>
        <v>7.760498046875</v>
      </c>
      <c r="AQ39" s="27">
        <f t="shared" si="23"/>
        <v>4.0698242187500004E-5</v>
      </c>
      <c r="AR39" s="27">
        <f t="shared" si="24"/>
        <v>3.4186523437500003E-5</v>
      </c>
    </row>
    <row r="40" spans="1:44" ht="12.75" customHeight="1" x14ac:dyDescent="0.2">
      <c r="A40" s="1"/>
      <c r="B40" s="2" t="s">
        <v>74</v>
      </c>
      <c r="C40" s="3">
        <v>35.815185546875</v>
      </c>
      <c r="D40" s="3">
        <v>29.93798828125</v>
      </c>
      <c r="E40" s="3">
        <v>22.307373046875</v>
      </c>
      <c r="F40" s="3">
        <v>28.37939453125</v>
      </c>
      <c r="G40" s="3">
        <v>132.967529296875</v>
      </c>
      <c r="H40" s="3">
        <v>132.967529296875</v>
      </c>
      <c r="I40" s="3">
        <v>132.967529296875</v>
      </c>
      <c r="J40" s="3">
        <v>132.967529296875</v>
      </c>
      <c r="K40" s="3">
        <v>132.967529296875</v>
      </c>
      <c r="L40" s="3">
        <v>132.967529296875</v>
      </c>
      <c r="M40" s="2">
        <v>43</v>
      </c>
      <c r="N40" s="3">
        <v>2.4169921875</v>
      </c>
      <c r="O40" s="16">
        <v>100</v>
      </c>
      <c r="P40" s="4">
        <v>1.96533203125</v>
      </c>
      <c r="Q40" s="5">
        <v>1</v>
      </c>
      <c r="R40" s="6" t="str">
        <f t="shared" si="25"/>
        <v>Countercurrent</v>
      </c>
      <c r="S40" s="7">
        <f t="shared" si="26"/>
        <v>4.1779796561248723</v>
      </c>
      <c r="T40" s="7">
        <f t="shared" si="27"/>
        <v>4.1792122950556365</v>
      </c>
      <c r="U40" s="1">
        <f t="shared" si="28"/>
        <v>32.8765869140625</v>
      </c>
      <c r="V40" s="8">
        <f t="shared" si="29"/>
        <v>994.74530047671396</v>
      </c>
      <c r="W40" s="1">
        <f t="shared" si="30"/>
        <v>25.3433837890625</v>
      </c>
      <c r="X40" s="8">
        <f t="shared" si="31"/>
        <v>996.96594478624434</v>
      </c>
      <c r="Y40" s="8">
        <f t="shared" si="32"/>
        <v>5.877197265625</v>
      </c>
      <c r="Z40" s="8">
        <f t="shared" si="33"/>
        <v>6.072021484375</v>
      </c>
      <c r="AA40" s="9">
        <f t="shared" si="34"/>
        <v>4.0071526996742629E-2</v>
      </c>
      <c r="AB40" s="9">
        <f t="shared" si="35"/>
        <v>3.2656151755897082E-2</v>
      </c>
      <c r="AC40" s="25">
        <f t="shared" si="14"/>
        <v>983.9487562911346</v>
      </c>
      <c r="AD40" s="20">
        <f t="shared" si="15"/>
        <v>828.69122103431505</v>
      </c>
      <c r="AE40" s="20">
        <f t="shared" si="16"/>
        <v>155.25753525681955</v>
      </c>
      <c r="AF40" s="33">
        <f t="shared" si="17"/>
        <v>0.84220973474061556</v>
      </c>
      <c r="AG40" s="33">
        <f t="shared" si="18"/>
        <v>0.43509615384615385</v>
      </c>
      <c r="AH40" s="33"/>
      <c r="AI40" s="33">
        <f t="shared" si="19"/>
        <v>0.44951923076923078</v>
      </c>
      <c r="AJ40" s="12"/>
      <c r="AK40" s="33">
        <f t="shared" si="20"/>
        <v>0.44230769230769229</v>
      </c>
      <c r="AL40" s="1">
        <f t="shared" si="36"/>
        <v>1.0262008733624455</v>
      </c>
      <c r="AM40" s="11">
        <f t="shared" si="37"/>
        <v>7.5327832264942094</v>
      </c>
      <c r="AN40" s="13">
        <f t="shared" si="38"/>
        <v>3437.4264524669998</v>
      </c>
      <c r="AO40" s="29">
        <f t="shared" si="21"/>
        <v>7.435791015625</v>
      </c>
      <c r="AP40" s="29">
        <f t="shared" si="22"/>
        <v>7.630615234375</v>
      </c>
      <c r="AQ40" s="27">
        <f t="shared" si="23"/>
        <v>4.0291259765625003E-5</v>
      </c>
      <c r="AR40" s="27">
        <f t="shared" si="24"/>
        <v>3.2762084960937505E-5</v>
      </c>
    </row>
    <row r="41" spans="1:44" ht="12.75" customHeight="1" x14ac:dyDescent="0.2">
      <c r="A41" s="1"/>
      <c r="B41" s="2" t="s">
        <v>75</v>
      </c>
      <c r="C41" s="3">
        <v>35.620361328125</v>
      </c>
      <c r="D41" s="3">
        <v>29.905517578125</v>
      </c>
      <c r="E41" s="3">
        <v>22.307373046875</v>
      </c>
      <c r="F41" s="3">
        <v>28.346923828125</v>
      </c>
      <c r="G41" s="3">
        <v>132.967529296875</v>
      </c>
      <c r="H41" s="3">
        <v>132.967529296875</v>
      </c>
      <c r="I41" s="3">
        <v>132.967529296875</v>
      </c>
      <c r="J41" s="3">
        <v>132.967529296875</v>
      </c>
      <c r="K41" s="3">
        <v>132.967529296875</v>
      </c>
      <c r="L41" s="3">
        <v>132.967529296875</v>
      </c>
      <c r="M41" s="2">
        <v>43</v>
      </c>
      <c r="N41" s="3">
        <v>2.5146484375</v>
      </c>
      <c r="O41" s="16">
        <v>100</v>
      </c>
      <c r="P41" s="4">
        <v>2.01416015625</v>
      </c>
      <c r="Q41" s="5">
        <v>1</v>
      </c>
      <c r="R41" s="6" t="str">
        <f t="shared" si="25"/>
        <v>Countercurrent</v>
      </c>
      <c r="S41" s="7">
        <f t="shared" si="26"/>
        <v>4.1779847901385097</v>
      </c>
      <c r="T41" s="7">
        <f t="shared" si="27"/>
        <v>4.1792172491379898</v>
      </c>
      <c r="U41" s="1">
        <f t="shared" si="28"/>
        <v>32.762939453125</v>
      </c>
      <c r="V41" s="8">
        <f t="shared" si="29"/>
        <v>994.78249622834142</v>
      </c>
      <c r="W41" s="1">
        <f t="shared" si="30"/>
        <v>25.3271484375</v>
      </c>
      <c r="X41" s="8">
        <f t="shared" si="31"/>
        <v>996.97016606514546</v>
      </c>
      <c r="Y41" s="8">
        <f t="shared" si="32"/>
        <v>5.71484375</v>
      </c>
      <c r="Z41" s="8">
        <f t="shared" si="33"/>
        <v>6.03955078125</v>
      </c>
      <c r="AA41" s="9">
        <f t="shared" si="34"/>
        <v>4.1692137496549139E-2</v>
      </c>
      <c r="AB41" s="9">
        <f t="shared" si="35"/>
        <v>3.3467626424306035E-2</v>
      </c>
      <c r="AC41" s="25">
        <f t="shared" si="14"/>
        <v>995.46358277049853</v>
      </c>
      <c r="AD41" s="20">
        <f t="shared" si="15"/>
        <v>844.74279756211683</v>
      </c>
      <c r="AE41" s="20">
        <f t="shared" si="16"/>
        <v>150.7207852083817</v>
      </c>
      <c r="AF41" s="33">
        <f t="shared" si="17"/>
        <v>0.84859236659476078</v>
      </c>
      <c r="AG41" s="33">
        <f t="shared" si="18"/>
        <v>0.42926829268292682</v>
      </c>
      <c r="AH41" s="33"/>
      <c r="AI41" s="33">
        <f t="shared" si="19"/>
        <v>0.45365853658536587</v>
      </c>
      <c r="AJ41" s="12"/>
      <c r="AK41" s="33">
        <f t="shared" si="20"/>
        <v>0.44146341463414634</v>
      </c>
      <c r="AL41" s="1">
        <f t="shared" si="36"/>
        <v>1.0446428571428572</v>
      </c>
      <c r="AM41" s="11">
        <f t="shared" si="37"/>
        <v>7.4346092531774293</v>
      </c>
      <c r="AN41" s="13">
        <f t="shared" si="38"/>
        <v>3523.5759110960598</v>
      </c>
      <c r="AO41" s="29">
        <f t="shared" si="21"/>
        <v>7.2734375</v>
      </c>
      <c r="AP41" s="29">
        <f t="shared" si="22"/>
        <v>7.59814453125</v>
      </c>
      <c r="AQ41" s="27">
        <f t="shared" si="23"/>
        <v>4.1919189453125005E-5</v>
      </c>
      <c r="AR41" s="27">
        <f t="shared" si="24"/>
        <v>3.3576049804687506E-5</v>
      </c>
    </row>
    <row r="42" spans="1:44" ht="12.75" customHeight="1" x14ac:dyDescent="0.2">
      <c r="A42" s="1"/>
      <c r="B42" s="2" t="s">
        <v>76</v>
      </c>
      <c r="C42" s="3">
        <v>35.52294921875</v>
      </c>
      <c r="D42" s="3">
        <v>29.775634765625</v>
      </c>
      <c r="E42" s="3">
        <v>22.307373046875</v>
      </c>
      <c r="F42" s="3">
        <v>28.217041015625</v>
      </c>
      <c r="G42" s="3">
        <v>132.967529296875</v>
      </c>
      <c r="H42" s="3">
        <v>132.967529296875</v>
      </c>
      <c r="I42" s="3">
        <v>132.967529296875</v>
      </c>
      <c r="J42" s="3">
        <v>132.967529296875</v>
      </c>
      <c r="K42" s="3">
        <v>132.967529296875</v>
      </c>
      <c r="L42" s="3">
        <v>132.967529296875</v>
      </c>
      <c r="M42" s="2">
        <v>43</v>
      </c>
      <c r="N42" s="3">
        <v>2.55126953125</v>
      </c>
      <c r="O42" s="16">
        <v>100</v>
      </c>
      <c r="P42" s="4">
        <v>2.0751953125</v>
      </c>
      <c r="Q42" s="5">
        <v>1</v>
      </c>
      <c r="R42" s="6" t="str">
        <f t="shared" si="25"/>
        <v>Countercurrent</v>
      </c>
      <c r="S42" s="7">
        <f t="shared" si="26"/>
        <v>4.1779902784965071</v>
      </c>
      <c r="T42" s="7">
        <f t="shared" si="27"/>
        <v>4.1792371823700822</v>
      </c>
      <c r="U42" s="1">
        <f t="shared" si="28"/>
        <v>32.6492919921875</v>
      </c>
      <c r="V42" s="8">
        <f t="shared" si="29"/>
        <v>994.81958418179681</v>
      </c>
      <c r="W42" s="1">
        <f t="shared" si="30"/>
        <v>25.26220703125</v>
      </c>
      <c r="X42" s="8">
        <f t="shared" si="31"/>
        <v>996.98702561471669</v>
      </c>
      <c r="Y42" s="8">
        <f t="shared" si="32"/>
        <v>5.747314453125</v>
      </c>
      <c r="Z42" s="8">
        <f t="shared" si="33"/>
        <v>5.90966796875</v>
      </c>
      <c r="AA42" s="9">
        <f t="shared" si="34"/>
        <v>4.2300881570230209E-2</v>
      </c>
      <c r="AB42" s="9">
        <f t="shared" si="35"/>
        <v>3.4482380036316297E-2</v>
      </c>
      <c r="AC42" s="25">
        <f t="shared" si="14"/>
        <v>1015.7382399655344</v>
      </c>
      <c r="AD42" s="20">
        <f t="shared" si="15"/>
        <v>851.64251563743107</v>
      </c>
      <c r="AE42" s="20">
        <f t="shared" si="16"/>
        <v>164.0957243281033</v>
      </c>
      <c r="AF42" s="33">
        <f t="shared" si="17"/>
        <v>0.83844683810105314</v>
      </c>
      <c r="AG42" s="33">
        <f t="shared" si="18"/>
        <v>0.43488943488943488</v>
      </c>
      <c r="AH42" s="33"/>
      <c r="AI42" s="33">
        <f t="shared" si="19"/>
        <v>0.44717444717444715</v>
      </c>
      <c r="AJ42" s="12"/>
      <c r="AK42" s="33">
        <f t="shared" si="20"/>
        <v>0.44103194103194099</v>
      </c>
      <c r="AL42" s="1">
        <f t="shared" si="36"/>
        <v>1.0222222222222221</v>
      </c>
      <c r="AM42" s="11">
        <f t="shared" si="37"/>
        <v>7.3867876006003437</v>
      </c>
      <c r="AN42" s="13">
        <f t="shared" si="38"/>
        <v>3618.6167964449292</v>
      </c>
      <c r="AO42" s="29">
        <f t="shared" si="21"/>
        <v>7.305908203125</v>
      </c>
      <c r="AP42" s="29">
        <f t="shared" si="22"/>
        <v>7.46826171875</v>
      </c>
      <c r="AQ42" s="27">
        <f t="shared" si="23"/>
        <v>4.2529663085937502E-5</v>
      </c>
      <c r="AR42" s="27">
        <f t="shared" si="24"/>
        <v>3.4593505859375004E-5</v>
      </c>
    </row>
    <row r="43" spans="1:44" ht="12.75" customHeight="1" x14ac:dyDescent="0.2">
      <c r="A43" s="1"/>
      <c r="B43" s="2" t="s">
        <v>77</v>
      </c>
      <c r="C43" s="3">
        <v>35.425537109375</v>
      </c>
      <c r="D43" s="3">
        <v>29.775634765625</v>
      </c>
      <c r="E43" s="3">
        <v>22.307373046875</v>
      </c>
      <c r="F43" s="3">
        <v>28.1845703125</v>
      </c>
      <c r="G43" s="3">
        <v>132.967529296875</v>
      </c>
      <c r="H43" s="3">
        <v>132.967529296875</v>
      </c>
      <c r="I43" s="3">
        <v>132.967529296875</v>
      </c>
      <c r="J43" s="3">
        <v>132.967529296875</v>
      </c>
      <c r="K43" s="3">
        <v>132.967529296875</v>
      </c>
      <c r="L43" s="3">
        <v>132.967529296875</v>
      </c>
      <c r="M43" s="2">
        <v>44</v>
      </c>
      <c r="N43" s="3">
        <v>2.5634765625</v>
      </c>
      <c r="O43" s="16">
        <v>100</v>
      </c>
      <c r="P43" s="4">
        <v>2.05078125</v>
      </c>
      <c r="Q43" s="5">
        <v>1</v>
      </c>
      <c r="R43" s="6" t="str">
        <f t="shared" si="25"/>
        <v>Countercurrent</v>
      </c>
      <c r="S43" s="7">
        <f t="shared" si="26"/>
        <v>4.1779927396679328</v>
      </c>
      <c r="T43" s="7">
        <f t="shared" si="27"/>
        <v>4.1792421949728489</v>
      </c>
      <c r="U43" s="1">
        <f t="shared" si="28"/>
        <v>32.6005859375</v>
      </c>
      <c r="V43" s="8">
        <f t="shared" si="29"/>
        <v>994.83544596090985</v>
      </c>
      <c r="W43" s="1">
        <f t="shared" si="30"/>
        <v>25.2459716796875</v>
      </c>
      <c r="X43" s="8">
        <f t="shared" si="31"/>
        <v>996.99123410627385</v>
      </c>
      <c r="Y43" s="8">
        <f t="shared" si="32"/>
        <v>5.64990234375</v>
      </c>
      <c r="Z43" s="8">
        <f t="shared" si="33"/>
        <v>5.877197265625</v>
      </c>
      <c r="AA43" s="9">
        <f t="shared" si="34"/>
        <v>4.2503955821083794E-2</v>
      </c>
      <c r="AB43" s="9">
        <f t="shared" si="35"/>
        <v>3.4076848821991787E-2</v>
      </c>
      <c r="AC43" s="25">
        <f t="shared" si="14"/>
        <v>1003.3165444603476</v>
      </c>
      <c r="AD43" s="20">
        <f t="shared" si="15"/>
        <v>837.00342572561021</v>
      </c>
      <c r="AE43" s="20">
        <f t="shared" si="16"/>
        <v>166.31311873473737</v>
      </c>
      <c r="AF43" s="33">
        <f t="shared" si="17"/>
        <v>0.83423664280928211</v>
      </c>
      <c r="AG43" s="33">
        <f t="shared" si="18"/>
        <v>0.43069306930693069</v>
      </c>
      <c r="AH43" s="33"/>
      <c r="AI43" s="33">
        <f t="shared" si="19"/>
        <v>0.44801980198019803</v>
      </c>
      <c r="AJ43" s="12"/>
      <c r="AK43" s="33">
        <f t="shared" si="20"/>
        <v>0.43935643564356436</v>
      </c>
      <c r="AL43" s="1">
        <f t="shared" si="36"/>
        <v>1.0313901345291481</v>
      </c>
      <c r="AM43" s="11">
        <f t="shared" si="37"/>
        <v>7.3540288399402565</v>
      </c>
      <c r="AN43" s="13">
        <f t="shared" si="38"/>
        <v>3590.286023368019</v>
      </c>
      <c r="AO43" s="29">
        <f t="shared" si="21"/>
        <v>7.240966796875</v>
      </c>
      <c r="AP43" s="29">
        <f t="shared" si="22"/>
        <v>7.46826171875</v>
      </c>
      <c r="AQ43" s="27">
        <f t="shared" si="23"/>
        <v>4.2733154296875006E-5</v>
      </c>
      <c r="AR43" s="27">
        <f t="shared" si="24"/>
        <v>3.4186523437500003E-5</v>
      </c>
    </row>
    <row r="44" spans="1:44" ht="12.75" customHeight="1" x14ac:dyDescent="0.2">
      <c r="A44" s="1"/>
      <c r="B44" s="2" t="s">
        <v>78</v>
      </c>
      <c r="C44" s="3">
        <v>35.360595703125</v>
      </c>
      <c r="D44" s="3">
        <v>29.710693359375</v>
      </c>
      <c r="E44" s="3">
        <v>22.27490234375</v>
      </c>
      <c r="F44" s="3">
        <v>28.11962890625</v>
      </c>
      <c r="G44" s="3">
        <v>132.967529296875</v>
      </c>
      <c r="H44" s="3">
        <v>132.967529296875</v>
      </c>
      <c r="I44" s="3">
        <v>132.967529296875</v>
      </c>
      <c r="J44" s="3">
        <v>132.967529296875</v>
      </c>
      <c r="K44" s="3">
        <v>132.967529296875</v>
      </c>
      <c r="L44" s="3">
        <v>132.967529296875</v>
      </c>
      <c r="M44" s="2">
        <v>43</v>
      </c>
      <c r="N44" s="3">
        <v>2.45361328125</v>
      </c>
      <c r="O44" s="16">
        <v>100</v>
      </c>
      <c r="P44" s="4">
        <v>2.05078125</v>
      </c>
      <c r="Q44" s="5">
        <v>1</v>
      </c>
      <c r="R44" s="6" t="str">
        <f t="shared" si="25"/>
        <v>Countercurrent</v>
      </c>
      <c r="S44" s="7">
        <f t="shared" si="26"/>
        <v>4.1779961234030205</v>
      </c>
      <c r="T44" s="7">
        <f t="shared" si="27"/>
        <v>4.179257303310334</v>
      </c>
      <c r="U44" s="1">
        <f t="shared" si="28"/>
        <v>32.53564453125</v>
      </c>
      <c r="V44" s="8">
        <f t="shared" si="29"/>
        <v>994.8565641003122</v>
      </c>
      <c r="W44" s="1">
        <f t="shared" si="30"/>
        <v>25.197265625</v>
      </c>
      <c r="X44" s="8">
        <f t="shared" si="31"/>
        <v>997.00384421707929</v>
      </c>
      <c r="Y44" s="8">
        <f t="shared" si="32"/>
        <v>5.64990234375</v>
      </c>
      <c r="Z44" s="8">
        <f t="shared" si="33"/>
        <v>5.8447265625</v>
      </c>
      <c r="AA44" s="9">
        <f t="shared" si="34"/>
        <v>4.0683221310254467E-2</v>
      </c>
      <c r="AB44" s="9">
        <f t="shared" si="35"/>
        <v>3.4077279831638455E-2</v>
      </c>
      <c r="AC44" s="25">
        <f t="shared" si="14"/>
        <v>960.33842715138462</v>
      </c>
      <c r="AD44" s="20">
        <f t="shared" si="15"/>
        <v>832.39263463940426</v>
      </c>
      <c r="AE44" s="20">
        <f t="shared" si="16"/>
        <v>127.94579251198036</v>
      </c>
      <c r="AF44" s="33">
        <f t="shared" si="17"/>
        <v>0.86677010010783273</v>
      </c>
      <c r="AG44" s="33">
        <f t="shared" si="18"/>
        <v>0.4317617866004963</v>
      </c>
      <c r="AH44" s="33"/>
      <c r="AI44" s="33">
        <f t="shared" si="19"/>
        <v>0.4466501240694789</v>
      </c>
      <c r="AJ44" s="12"/>
      <c r="AK44" s="33">
        <f t="shared" si="20"/>
        <v>0.43920595533498763</v>
      </c>
      <c r="AL44" s="1">
        <f t="shared" si="36"/>
        <v>1.0269058295964126</v>
      </c>
      <c r="AM44" s="11">
        <f t="shared" si="37"/>
        <v>7.3379478589620337</v>
      </c>
      <c r="AN44" s="13">
        <f t="shared" si="38"/>
        <v>3444.0233643169599</v>
      </c>
      <c r="AO44" s="29">
        <f t="shared" si="21"/>
        <v>7.240966796875</v>
      </c>
      <c r="AP44" s="29">
        <f t="shared" si="22"/>
        <v>7.435791015625</v>
      </c>
      <c r="AQ44" s="27">
        <f t="shared" si="23"/>
        <v>4.09017333984375E-5</v>
      </c>
      <c r="AR44" s="27">
        <f t="shared" si="24"/>
        <v>3.4186523437500003E-5</v>
      </c>
    </row>
    <row r="45" spans="1:44" ht="12.75" customHeight="1" x14ac:dyDescent="0.2">
      <c r="A45" s="1"/>
      <c r="B45" s="2" t="s">
        <v>79</v>
      </c>
      <c r="C45" s="3">
        <v>35.295654296875</v>
      </c>
      <c r="D45" s="3">
        <v>29.645751953125</v>
      </c>
      <c r="E45" s="3">
        <v>22.307373046875</v>
      </c>
      <c r="F45" s="3">
        <v>28.11962890625</v>
      </c>
      <c r="G45" s="3">
        <v>132.967529296875</v>
      </c>
      <c r="H45" s="3">
        <v>132.967529296875</v>
      </c>
      <c r="I45" s="3">
        <v>132.967529296875</v>
      </c>
      <c r="J45" s="3">
        <v>132.967529296875</v>
      </c>
      <c r="K45" s="3">
        <v>132.967529296875</v>
      </c>
      <c r="L45" s="3">
        <v>132.967529296875</v>
      </c>
      <c r="M45" s="2">
        <v>43</v>
      </c>
      <c r="N45" s="3">
        <v>2.52685546875</v>
      </c>
      <c r="O45" s="16">
        <v>100</v>
      </c>
      <c r="P45" s="4">
        <v>1.96533203125</v>
      </c>
      <c r="Q45" s="5">
        <v>1</v>
      </c>
      <c r="R45" s="6" t="str">
        <f t="shared" si="25"/>
        <v>Countercurrent</v>
      </c>
      <c r="S45" s="7">
        <f t="shared" si="26"/>
        <v>4.177999624290436</v>
      </c>
      <c r="T45" s="7">
        <f t="shared" si="27"/>
        <v>4.1792522554290743</v>
      </c>
      <c r="U45" s="1">
        <f t="shared" si="28"/>
        <v>32.470703125</v>
      </c>
      <c r="V45" s="8">
        <f t="shared" si="29"/>
        <v>994.87764688540369</v>
      </c>
      <c r="W45" s="1">
        <f t="shared" si="30"/>
        <v>25.2135009765625</v>
      </c>
      <c r="X45" s="8">
        <f t="shared" si="31"/>
        <v>996.99964340832219</v>
      </c>
      <c r="Y45" s="8">
        <f t="shared" si="32"/>
        <v>5.64990234375</v>
      </c>
      <c r="Z45" s="8">
        <f t="shared" si="33"/>
        <v>5.812255859375</v>
      </c>
      <c r="AA45" s="9">
        <f t="shared" si="34"/>
        <v>4.1898533712825231E-2</v>
      </c>
      <c r="AB45" s="9">
        <f t="shared" si="35"/>
        <v>3.2657255572253394E-2</v>
      </c>
      <c r="AC45" s="25">
        <f t="shared" si="14"/>
        <v>989.02703339679761</v>
      </c>
      <c r="AD45" s="20">
        <f t="shared" si="15"/>
        <v>793.27358757736363</v>
      </c>
      <c r="AE45" s="20">
        <f t="shared" si="16"/>
        <v>195.75344581943398</v>
      </c>
      <c r="AF45" s="33">
        <f t="shared" si="17"/>
        <v>0.80207472676745561</v>
      </c>
      <c r="AG45" s="33">
        <f t="shared" si="18"/>
        <v>0.435</v>
      </c>
      <c r="AH45" s="33"/>
      <c r="AI45" s="33">
        <f t="shared" si="19"/>
        <v>0.44750000000000001</v>
      </c>
      <c r="AJ45" s="12"/>
      <c r="AK45" s="33">
        <f t="shared" si="20"/>
        <v>0.44125000000000003</v>
      </c>
      <c r="AL45" s="1">
        <f t="shared" si="36"/>
        <v>1.0226244343891402</v>
      </c>
      <c r="AM45" s="11">
        <f t="shared" si="37"/>
        <v>7.2568994658630714</v>
      </c>
      <c r="AN45" s="13">
        <f t="shared" si="38"/>
        <v>3586.521670457942</v>
      </c>
      <c r="AO45" s="29">
        <f t="shared" si="21"/>
        <v>7.176025390625</v>
      </c>
      <c r="AP45" s="29">
        <f t="shared" si="22"/>
        <v>7.33837890625</v>
      </c>
      <c r="AQ45" s="27">
        <f t="shared" si="23"/>
        <v>4.2122680664062502E-5</v>
      </c>
      <c r="AR45" s="27">
        <f t="shared" si="24"/>
        <v>3.2762084960937505E-5</v>
      </c>
    </row>
    <row r="46" spans="1:44" ht="12.75" customHeight="1" x14ac:dyDescent="0.2">
      <c r="A46" s="1"/>
      <c r="B46" s="2" t="s">
        <v>80</v>
      </c>
      <c r="C46" s="3">
        <v>35.26318359375</v>
      </c>
      <c r="D46" s="3">
        <v>29.580810546875</v>
      </c>
      <c r="E46" s="3">
        <v>22.27490234375</v>
      </c>
      <c r="F46" s="3">
        <v>28.0546875</v>
      </c>
      <c r="G46" s="3">
        <v>132.967529296875</v>
      </c>
      <c r="H46" s="3">
        <v>132.967529296875</v>
      </c>
      <c r="I46" s="3">
        <v>132.967529296875</v>
      </c>
      <c r="J46" s="3">
        <v>132.967529296875</v>
      </c>
      <c r="K46" s="3">
        <v>132.967529296875</v>
      </c>
      <c r="L46" s="3">
        <v>132.967529296875</v>
      </c>
      <c r="M46" s="2">
        <v>43</v>
      </c>
      <c r="N46" s="3">
        <v>2.45361328125</v>
      </c>
      <c r="O46" s="16">
        <v>100</v>
      </c>
      <c r="P46" s="4">
        <v>2.06298828125</v>
      </c>
      <c r="Q46" s="5">
        <v>1</v>
      </c>
      <c r="R46" s="6" t="str">
        <f t="shared" si="25"/>
        <v>Countercurrent</v>
      </c>
      <c r="S46" s="7">
        <f t="shared" si="26"/>
        <v>4.1780023270901188</v>
      </c>
      <c r="T46" s="7">
        <f t="shared" si="27"/>
        <v>4.1792674344488079</v>
      </c>
      <c r="U46" s="1">
        <f t="shared" si="28"/>
        <v>32.4219970703125</v>
      </c>
      <c r="V46" s="8">
        <f t="shared" si="29"/>
        <v>994.89343574619886</v>
      </c>
      <c r="W46" s="1">
        <f t="shared" si="30"/>
        <v>25.164794921875</v>
      </c>
      <c r="X46" s="8">
        <f t="shared" si="31"/>
        <v>997.01223814572188</v>
      </c>
      <c r="Y46" s="8">
        <f t="shared" si="32"/>
        <v>5.682373046875</v>
      </c>
      <c r="Z46" s="8">
        <f t="shared" si="33"/>
        <v>5.77978515625</v>
      </c>
      <c r="AA46" s="9">
        <f t="shared" si="34"/>
        <v>4.0684729122921953E-2</v>
      </c>
      <c r="AB46" s="9">
        <f t="shared" si="35"/>
        <v>3.4280409392624306E-2</v>
      </c>
      <c r="AC46" s="25">
        <f t="shared" si="14"/>
        <v>965.89484459759342</v>
      </c>
      <c r="AD46" s="20">
        <f t="shared" si="15"/>
        <v>828.05247197065648</v>
      </c>
      <c r="AE46" s="20">
        <f t="shared" si="16"/>
        <v>137.84237262693694</v>
      </c>
      <c r="AF46" s="33">
        <f t="shared" si="17"/>
        <v>0.85729049761688692</v>
      </c>
      <c r="AG46" s="33">
        <f t="shared" si="18"/>
        <v>0.4375</v>
      </c>
      <c r="AH46" s="33"/>
      <c r="AI46" s="33">
        <f t="shared" si="19"/>
        <v>0.44500000000000001</v>
      </c>
      <c r="AJ46" s="12"/>
      <c r="AK46" s="33">
        <f t="shared" si="20"/>
        <v>0.44125000000000003</v>
      </c>
      <c r="AL46" s="1">
        <f t="shared" si="36"/>
        <v>1.0135135135135136</v>
      </c>
      <c r="AM46" s="11">
        <f t="shared" si="37"/>
        <v>7.257093185037605</v>
      </c>
      <c r="AN46" s="13">
        <f t="shared" si="38"/>
        <v>3502.5436129928216</v>
      </c>
      <c r="AO46" s="29">
        <f t="shared" si="21"/>
        <v>7.20849609375</v>
      </c>
      <c r="AP46" s="29">
        <f t="shared" si="22"/>
        <v>7.305908203125</v>
      </c>
      <c r="AQ46" s="27">
        <f t="shared" si="23"/>
        <v>4.09017333984375E-5</v>
      </c>
      <c r="AR46" s="27">
        <f t="shared" si="24"/>
        <v>3.43900146484375E-5</v>
      </c>
    </row>
    <row r="47" spans="1:44" ht="12.75" customHeight="1" x14ac:dyDescent="0.2">
      <c r="A47" s="1"/>
      <c r="B47" s="2" t="s">
        <v>81</v>
      </c>
      <c r="C47" s="3">
        <v>35.13330078125</v>
      </c>
      <c r="D47" s="3">
        <v>29.515869140625</v>
      </c>
      <c r="E47" s="3">
        <v>22.307373046875</v>
      </c>
      <c r="F47" s="3">
        <v>27.98974609375</v>
      </c>
      <c r="G47" s="3">
        <v>132.967529296875</v>
      </c>
      <c r="H47" s="3">
        <v>132.967529296875</v>
      </c>
      <c r="I47" s="3">
        <v>132.967529296875</v>
      </c>
      <c r="J47" s="3">
        <v>132.967529296875</v>
      </c>
      <c r="K47" s="3">
        <v>132.967529296875</v>
      </c>
      <c r="L47" s="3">
        <v>132.967529296875</v>
      </c>
      <c r="M47" s="2">
        <v>43</v>
      </c>
      <c r="N47" s="3">
        <v>2.490234375</v>
      </c>
      <c r="O47" s="16">
        <v>100</v>
      </c>
      <c r="P47" s="4">
        <v>1.98974609375</v>
      </c>
      <c r="Q47" s="5">
        <v>1</v>
      </c>
      <c r="R47" s="6" t="str">
        <f t="shared" si="25"/>
        <v>Countercurrent</v>
      </c>
      <c r="S47" s="7">
        <f t="shared" si="26"/>
        <v>4.1780079318088248</v>
      </c>
      <c r="T47" s="7">
        <f t="shared" si="27"/>
        <v>4.1792725177339518</v>
      </c>
      <c r="U47" s="1">
        <f t="shared" si="28"/>
        <v>32.3245849609375</v>
      </c>
      <c r="V47" s="8">
        <f t="shared" si="29"/>
        <v>994.9249536570818</v>
      </c>
      <c r="W47" s="1">
        <f t="shared" si="30"/>
        <v>25.1485595703125</v>
      </c>
      <c r="X47" s="8">
        <f t="shared" si="31"/>
        <v>997.01643126387103</v>
      </c>
      <c r="Y47" s="8">
        <f t="shared" si="32"/>
        <v>5.617431640625</v>
      </c>
      <c r="Z47" s="8">
        <f t="shared" si="33"/>
        <v>5.682373046875</v>
      </c>
      <c r="AA47" s="9">
        <f t="shared" si="34"/>
        <v>4.1293272002369111E-2</v>
      </c>
      <c r="AB47" s="9">
        <f t="shared" si="35"/>
        <v>3.3063492491864216E-2</v>
      </c>
      <c r="AC47" s="25">
        <f t="shared" si="14"/>
        <v>969.13963026246745</v>
      </c>
      <c r="AD47" s="20">
        <f t="shared" si="15"/>
        <v>785.19795331575904</v>
      </c>
      <c r="AE47" s="20">
        <f t="shared" si="16"/>
        <v>183.94167694670841</v>
      </c>
      <c r="AF47" s="33">
        <f t="shared" si="17"/>
        <v>0.8102010575123294</v>
      </c>
      <c r="AG47" s="33">
        <f t="shared" si="18"/>
        <v>0.4379746835443038</v>
      </c>
      <c r="AH47" s="33"/>
      <c r="AI47" s="33">
        <f t="shared" si="19"/>
        <v>0.44303797468354428</v>
      </c>
      <c r="AJ47" s="12"/>
      <c r="AK47" s="33">
        <f t="shared" si="20"/>
        <v>0.44050632911392407</v>
      </c>
      <c r="AL47" s="1">
        <f t="shared" si="36"/>
        <v>1.009090909090909</v>
      </c>
      <c r="AM47" s="11">
        <f t="shared" si="37"/>
        <v>7.1759764149381429</v>
      </c>
      <c r="AN47" s="13">
        <f t="shared" si="38"/>
        <v>3554.0354379510723</v>
      </c>
      <c r="AO47" s="29">
        <f t="shared" si="21"/>
        <v>7.1435546875</v>
      </c>
      <c r="AP47" s="29">
        <f t="shared" si="22"/>
        <v>7.20849609375</v>
      </c>
      <c r="AQ47" s="27">
        <f t="shared" si="23"/>
        <v>4.1512207031250005E-5</v>
      </c>
      <c r="AR47" s="27">
        <f t="shared" si="24"/>
        <v>3.3169067382812506E-5</v>
      </c>
    </row>
    <row r="48" spans="1:44" ht="12.75" customHeight="1" x14ac:dyDescent="0.2">
      <c r="A48" s="1"/>
      <c r="B48" s="2" t="s">
        <v>82</v>
      </c>
      <c r="C48" s="3">
        <v>34.87353515625</v>
      </c>
      <c r="D48" s="3">
        <v>29.385986328125</v>
      </c>
      <c r="E48" s="3">
        <v>22.307373046875</v>
      </c>
      <c r="F48" s="3">
        <v>27.892333984375</v>
      </c>
      <c r="G48" s="3">
        <v>132.967529296875</v>
      </c>
      <c r="H48" s="3">
        <v>132.967529296875</v>
      </c>
      <c r="I48" s="3">
        <v>132.967529296875</v>
      </c>
      <c r="J48" s="3">
        <v>132.967529296875</v>
      </c>
      <c r="K48" s="3">
        <v>132.967529296875</v>
      </c>
      <c r="L48" s="3">
        <v>132.967529296875</v>
      </c>
      <c r="M48" s="2">
        <v>43</v>
      </c>
      <c r="N48" s="3">
        <v>2.4169921875</v>
      </c>
      <c r="O48" s="16">
        <v>100</v>
      </c>
      <c r="P48" s="4">
        <v>2.05078125</v>
      </c>
      <c r="Q48" s="5">
        <v>1</v>
      </c>
      <c r="R48" s="6" t="str">
        <f t="shared" si="25"/>
        <v>Countercurrent</v>
      </c>
      <c r="S48" s="7">
        <f t="shared" si="26"/>
        <v>4.1780199427841307</v>
      </c>
      <c r="T48" s="7">
        <f t="shared" si="27"/>
        <v>4.1792878386210353</v>
      </c>
      <c r="U48" s="1">
        <f t="shared" si="28"/>
        <v>32.1297607421875</v>
      </c>
      <c r="V48" s="8">
        <f t="shared" si="29"/>
        <v>994.98774970756426</v>
      </c>
      <c r="W48" s="1">
        <f t="shared" si="30"/>
        <v>25.099853515625</v>
      </c>
      <c r="X48" s="8">
        <f t="shared" si="31"/>
        <v>997.02899522320445</v>
      </c>
      <c r="Y48" s="8">
        <f t="shared" si="32"/>
        <v>5.487548828125</v>
      </c>
      <c r="Z48" s="8">
        <f t="shared" si="33"/>
        <v>5.5849609375</v>
      </c>
      <c r="AA48" s="9">
        <f t="shared" si="34"/>
        <v>4.0081293628356475E-2</v>
      </c>
      <c r="AB48" s="9">
        <f t="shared" si="35"/>
        <v>3.4078139485168121E-2</v>
      </c>
      <c r="AC48" s="25">
        <f t="shared" si="14"/>
        <v>918.94736384332862</v>
      </c>
      <c r="AD48" s="20">
        <f t="shared" si="15"/>
        <v>795.42328323199115</v>
      </c>
      <c r="AE48" s="20">
        <f t="shared" si="16"/>
        <v>123.52408061133747</v>
      </c>
      <c r="AF48" s="33">
        <f t="shared" si="17"/>
        <v>0.86558089671782645</v>
      </c>
      <c r="AG48" s="33">
        <f t="shared" si="18"/>
        <v>0.43669250645994834</v>
      </c>
      <c r="AH48" s="33"/>
      <c r="AI48" s="33">
        <f t="shared" si="19"/>
        <v>0.44444444444444442</v>
      </c>
      <c r="AJ48" s="12"/>
      <c r="AK48" s="33">
        <f t="shared" si="20"/>
        <v>0.44056847545219635</v>
      </c>
      <c r="AL48" s="1">
        <f t="shared" si="36"/>
        <v>1.0139534883720931</v>
      </c>
      <c r="AM48" s="11">
        <f t="shared" si="37"/>
        <v>7.0297947400077829</v>
      </c>
      <c r="AN48" s="13">
        <f t="shared" si="38"/>
        <v>3440.0471505475775</v>
      </c>
      <c r="AO48" s="29">
        <f t="shared" si="21"/>
        <v>6.981201171875</v>
      </c>
      <c r="AP48" s="29">
        <f t="shared" si="22"/>
        <v>7.07861328125</v>
      </c>
      <c r="AQ48" s="27">
        <f t="shared" si="23"/>
        <v>4.0291259765625003E-5</v>
      </c>
      <c r="AR48" s="27">
        <f t="shared" si="24"/>
        <v>3.4186523437500003E-5</v>
      </c>
    </row>
    <row r="49" spans="1:44" ht="12.75" customHeight="1" x14ac:dyDescent="0.2">
      <c r="A49" s="1"/>
      <c r="B49" s="2" t="s">
        <v>83</v>
      </c>
      <c r="C49" s="3">
        <v>34.9384765625</v>
      </c>
      <c r="D49" s="3">
        <v>29.385986328125</v>
      </c>
      <c r="E49" s="3">
        <v>22.307373046875</v>
      </c>
      <c r="F49" s="3">
        <v>27.892333984375</v>
      </c>
      <c r="G49" s="3">
        <v>132.967529296875</v>
      </c>
      <c r="H49" s="3">
        <v>132.967529296875</v>
      </c>
      <c r="I49" s="3">
        <v>132.967529296875</v>
      </c>
      <c r="J49" s="3">
        <v>132.967529296875</v>
      </c>
      <c r="K49" s="3">
        <v>132.967529296875</v>
      </c>
      <c r="L49" s="3">
        <v>132.967529296875</v>
      </c>
      <c r="M49" s="2">
        <v>43</v>
      </c>
      <c r="N49" s="3">
        <v>2.490234375</v>
      </c>
      <c r="O49" s="16">
        <v>100</v>
      </c>
      <c r="P49" s="4">
        <v>2.03857421875</v>
      </c>
      <c r="Q49" s="5">
        <v>1</v>
      </c>
      <c r="R49" s="6" t="str">
        <f t="shared" si="25"/>
        <v>Countercurrent</v>
      </c>
      <c r="S49" s="7">
        <f t="shared" si="26"/>
        <v>4.1780178663783936</v>
      </c>
      <c r="T49" s="7">
        <f t="shared" si="27"/>
        <v>4.1792878386210353</v>
      </c>
      <c r="U49" s="1">
        <f t="shared" si="28"/>
        <v>32.1622314453125</v>
      </c>
      <c r="V49" s="8">
        <f t="shared" si="29"/>
        <v>994.97730593757319</v>
      </c>
      <c r="W49" s="1">
        <f t="shared" si="30"/>
        <v>25.099853515625</v>
      </c>
      <c r="X49" s="8">
        <f t="shared" si="31"/>
        <v>997.02899522320445</v>
      </c>
      <c r="Y49" s="8">
        <f t="shared" si="32"/>
        <v>5.552490234375</v>
      </c>
      <c r="Z49" s="8">
        <f t="shared" si="33"/>
        <v>5.5849609375</v>
      </c>
      <c r="AA49" s="9">
        <f t="shared" si="34"/>
        <v>4.1295444826510604E-2</v>
      </c>
      <c r="AB49" s="9">
        <f t="shared" si="35"/>
        <v>3.3875293416804023E-2</v>
      </c>
      <c r="AC49" s="25">
        <f t="shared" si="14"/>
        <v>957.98838775498189</v>
      </c>
      <c r="AD49" s="20">
        <f t="shared" si="15"/>
        <v>790.68862083180079</v>
      </c>
      <c r="AE49" s="20">
        <f t="shared" si="16"/>
        <v>167.2997669231811</v>
      </c>
      <c r="AF49" s="33">
        <f t="shared" si="17"/>
        <v>0.82536347093387707</v>
      </c>
      <c r="AG49" s="33">
        <f t="shared" si="18"/>
        <v>0.43958868894601544</v>
      </c>
      <c r="AH49" s="33"/>
      <c r="AI49" s="33">
        <f t="shared" si="19"/>
        <v>0.44215938303341901</v>
      </c>
      <c r="AJ49" s="12"/>
      <c r="AK49" s="33">
        <f t="shared" si="20"/>
        <v>0.44087403598971719</v>
      </c>
      <c r="AL49" s="1">
        <f t="shared" si="36"/>
        <v>1.0046082949308757</v>
      </c>
      <c r="AM49" s="11">
        <f t="shared" si="37"/>
        <v>7.062365488787405</v>
      </c>
      <c r="AN49" s="13">
        <f t="shared" si="38"/>
        <v>3569.6567630802142</v>
      </c>
      <c r="AO49" s="29">
        <f t="shared" si="21"/>
        <v>7.046142578125</v>
      </c>
      <c r="AP49" s="29">
        <f t="shared" si="22"/>
        <v>7.07861328125</v>
      </c>
      <c r="AQ49" s="27">
        <f t="shared" si="23"/>
        <v>4.1512207031250005E-5</v>
      </c>
      <c r="AR49" s="27">
        <f t="shared" si="24"/>
        <v>3.39830322265625E-5</v>
      </c>
    </row>
    <row r="50" spans="1:44" ht="12.75" customHeight="1" x14ac:dyDescent="0.2">
      <c r="A50" s="1"/>
      <c r="B50" s="2" t="s">
        <v>84</v>
      </c>
      <c r="C50" s="3">
        <v>35.00341796875</v>
      </c>
      <c r="D50" s="3">
        <v>29.385986328125</v>
      </c>
      <c r="E50" s="3">
        <v>22.33984375</v>
      </c>
      <c r="F50" s="3">
        <v>27.9248046875</v>
      </c>
      <c r="G50" s="3">
        <v>132.967529296875</v>
      </c>
      <c r="H50" s="3">
        <v>132.967529296875</v>
      </c>
      <c r="I50" s="3">
        <v>132.967529296875</v>
      </c>
      <c r="J50" s="3">
        <v>132.967529296875</v>
      </c>
      <c r="K50" s="3">
        <v>132.967529296875</v>
      </c>
      <c r="L50" s="3">
        <v>132.967529296875</v>
      </c>
      <c r="M50" s="2">
        <v>43</v>
      </c>
      <c r="N50" s="3">
        <v>2.4658203125</v>
      </c>
      <c r="O50" s="16">
        <v>100</v>
      </c>
      <c r="P50" s="4">
        <v>2.01416015625</v>
      </c>
      <c r="Q50" s="5">
        <v>1</v>
      </c>
      <c r="R50" s="6" t="str">
        <f t="shared" si="25"/>
        <v>Countercurrent</v>
      </c>
      <c r="S50" s="7">
        <f t="shared" si="26"/>
        <v>4.1780158198757249</v>
      </c>
      <c r="T50" s="7">
        <f t="shared" si="27"/>
        <v>4.1792776128483551</v>
      </c>
      <c r="U50" s="1">
        <f t="shared" si="28"/>
        <v>32.1947021484375</v>
      </c>
      <c r="V50" s="8">
        <f t="shared" si="29"/>
        <v>994.96685326472323</v>
      </c>
      <c r="W50" s="1">
        <f t="shared" si="30"/>
        <v>25.13232421875</v>
      </c>
      <c r="X50" s="8">
        <f t="shared" si="31"/>
        <v>997.02062181674728</v>
      </c>
      <c r="Y50" s="8">
        <f t="shared" si="32"/>
        <v>5.617431640625</v>
      </c>
      <c r="Z50" s="8">
        <f t="shared" si="33"/>
        <v>5.5849609375</v>
      </c>
      <c r="AA50" s="9">
        <f t="shared" si="34"/>
        <v>4.0890157950739359E-2</v>
      </c>
      <c r="AB50" s="9">
        <f t="shared" si="35"/>
        <v>3.3469320190381527E-2</v>
      </c>
      <c r="AC50" s="25">
        <f t="shared" si="14"/>
        <v>959.68048677624529</v>
      </c>
      <c r="AD50" s="20">
        <f t="shared" si="15"/>
        <v>781.21082362109837</v>
      </c>
      <c r="AE50" s="20">
        <f t="shared" si="16"/>
        <v>178.46966315514692</v>
      </c>
      <c r="AF50" s="33">
        <f t="shared" si="17"/>
        <v>0.81403220591192649</v>
      </c>
      <c r="AG50" s="33">
        <f t="shared" si="18"/>
        <v>0.44358974358974357</v>
      </c>
      <c r="AH50" s="33"/>
      <c r="AI50" s="33">
        <f t="shared" si="19"/>
        <v>0.44102564102564101</v>
      </c>
      <c r="AJ50" s="12"/>
      <c r="AK50" s="33">
        <f t="shared" si="20"/>
        <v>0.44230769230769229</v>
      </c>
      <c r="AL50" s="1">
        <f t="shared" si="36"/>
        <v>0.99541284403669728</v>
      </c>
      <c r="AM50" s="11">
        <f t="shared" si="37"/>
        <v>7.0623654887875862</v>
      </c>
      <c r="AN50" s="13">
        <f t="shared" si="38"/>
        <v>3575.9618632173056</v>
      </c>
      <c r="AO50" s="29">
        <f t="shared" si="21"/>
        <v>7.07861328125</v>
      </c>
      <c r="AP50" s="29">
        <f t="shared" si="22"/>
        <v>7.046142578125</v>
      </c>
      <c r="AQ50" s="27">
        <f t="shared" si="23"/>
        <v>4.1105224609375004E-5</v>
      </c>
      <c r="AR50" s="27">
        <f t="shared" si="24"/>
        <v>3.3576049804687506E-5</v>
      </c>
    </row>
    <row r="51" spans="1:44" ht="12.75" customHeight="1" x14ac:dyDescent="0.2">
      <c r="A51" s="1"/>
      <c r="B51" s="32" t="s">
        <v>113</v>
      </c>
      <c r="C51" s="3">
        <f>AVERAGE(C2:C50)</f>
        <v>39.989990234375</v>
      </c>
      <c r="D51" s="22">
        <f>AVERAGE(D2:D50)</f>
        <v>32.464076450892854</v>
      </c>
      <c r="E51" s="22">
        <f t="shared" ref="E51:AR51" si="39">AVERAGE(E2:E50)</f>
        <v>22.550571986607142</v>
      </c>
      <c r="F51" s="22">
        <f t="shared" si="39"/>
        <v>30.56884765625</v>
      </c>
      <c r="G51" s="22">
        <f t="shared" si="39"/>
        <v>132.967529296875</v>
      </c>
      <c r="H51" s="22">
        <f t="shared" si="39"/>
        <v>132.967529296875</v>
      </c>
      <c r="I51" s="22">
        <f t="shared" si="39"/>
        <v>132.967529296875</v>
      </c>
      <c r="J51" s="22">
        <f t="shared" si="39"/>
        <v>132.967529296875</v>
      </c>
      <c r="K51" s="22">
        <f t="shared" si="39"/>
        <v>132.967529296875</v>
      </c>
      <c r="L51" s="22">
        <f t="shared" si="39"/>
        <v>132.967529296875</v>
      </c>
      <c r="M51" s="21">
        <f t="shared" si="39"/>
        <v>42.387755102040813</v>
      </c>
      <c r="N51" s="22">
        <f t="shared" si="39"/>
        <v>2.4884905133928572</v>
      </c>
      <c r="O51" s="39">
        <f t="shared" si="39"/>
        <v>100</v>
      </c>
      <c r="P51" s="23">
        <f t="shared" si="39"/>
        <v>2.0403180803571428</v>
      </c>
      <c r="Q51" s="22">
        <f t="shared" si="39"/>
        <v>1</v>
      </c>
      <c r="R51" s="24" t="str">
        <f t="shared" si="25"/>
        <v>Countercurrent</v>
      </c>
      <c r="S51" s="28">
        <f t="shared" si="39"/>
        <v>4.1781365821097776</v>
      </c>
      <c r="T51" s="28">
        <f t="shared" si="39"/>
        <v>4.1789100976913964</v>
      </c>
      <c r="U51" s="28">
        <f t="shared" si="39"/>
        <v>36.227033342633931</v>
      </c>
      <c r="V51" s="22">
        <f t="shared" si="39"/>
        <v>993.5469345700476</v>
      </c>
      <c r="W51" s="28">
        <f t="shared" si="39"/>
        <v>26.559709821428573</v>
      </c>
      <c r="X51" s="22">
        <f t="shared" si="39"/>
        <v>996.63375599513131</v>
      </c>
      <c r="Y51" s="22">
        <f t="shared" si="39"/>
        <v>7.5259137834821432</v>
      </c>
      <c r="Z51" s="22">
        <f t="shared" si="39"/>
        <v>8.0182756696428577</v>
      </c>
      <c r="AA51" s="28">
        <f t="shared" si="39"/>
        <v>4.1207082030854672E-2</v>
      </c>
      <c r="AB51" s="28">
        <f t="shared" si="39"/>
        <v>3.3890829185371264E-2</v>
      </c>
      <c r="AC51" s="28">
        <f t="shared" si="39"/>
        <v>1296.0289207625224</v>
      </c>
      <c r="AD51" s="23">
        <f t="shared" si="39"/>
        <v>1135.2200321612902</v>
      </c>
      <c r="AE51" s="23">
        <f t="shared" si="39"/>
        <v>160.8088886012323</v>
      </c>
      <c r="AF51" s="42">
        <f t="shared" si="39"/>
        <v>0.86936831373869661</v>
      </c>
      <c r="AG51" s="42">
        <f t="shared" si="39"/>
        <v>0.43262124557132514</v>
      </c>
      <c r="AH51" s="42" t="e">
        <f t="shared" si="39"/>
        <v>#DIV/0!</v>
      </c>
      <c r="AI51" s="42">
        <f t="shared" si="39"/>
        <v>0.45697665636871676</v>
      </c>
      <c r="AJ51" s="42" t="e">
        <f t="shared" si="39"/>
        <v>#DIV/0!</v>
      </c>
      <c r="AK51" s="42">
        <f t="shared" si="39"/>
        <v>0.44479895097002092</v>
      </c>
      <c r="AL51" s="22">
        <f t="shared" si="39"/>
        <v>1.0455130163465873</v>
      </c>
      <c r="AM51" s="22">
        <f t="shared" si="39"/>
        <v>9.664412581721054</v>
      </c>
      <c r="AN51" s="28">
        <f t="shared" si="39"/>
        <v>3531.0769093664462</v>
      </c>
      <c r="AO51" s="41">
        <f t="shared" si="39"/>
        <v>9.421142578125</v>
      </c>
      <c r="AP51" s="41">
        <f t="shared" si="39"/>
        <v>9.9135044642857135</v>
      </c>
      <c r="AQ51" s="40">
        <f t="shared" si="39"/>
        <v>4.1483136858258947E-5</v>
      </c>
      <c r="AR51" s="40">
        <f t="shared" si="39"/>
        <v>3.4012102399553577E-5</v>
      </c>
    </row>
    <row r="52" spans="1:44" ht="12.75" customHeight="1" x14ac:dyDescent="0.2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2"/>
      <c r="N52" s="3"/>
      <c r="P52" s="4"/>
      <c r="Q52" s="5"/>
      <c r="R52" s="6" t="str">
        <f t="shared" si="25"/>
        <v/>
      </c>
      <c r="S52" s="7" t="str">
        <f t="shared" ref="S52:S57" si="40">IF(ISNUMBER(N52),1.15290498E-12*(U52^6)-3.5879038802E-10*(U52^5)+4.710833256816E-08*(U52^4)-3.38194190874219E-06*(U52^3)+0.000148978977392744*(U52^2)-0.00373903643230733*(U52)+4.21734712411944,"")</f>
        <v/>
      </c>
      <c r="T52" s="7" t="str">
        <f t="shared" ref="T52:T57" si="41">IF(ISNUMBER(N52),1.15290498E-12*(W52^6)-3.5879038802E-10*(W52^5)+4.710833256816E-08*(W52^4)-3.38194190874219E-06*(W52^3)+0.000148978977392744*(W52^2)-0.00373903643230733*(W52)+4.21734712411944,"")</f>
        <v/>
      </c>
      <c r="U52" s="1" t="str">
        <f t="shared" ref="U52:U57" si="42">IF(ISNUMBER(C52),AVERAGE(C52:D52),"")</f>
        <v/>
      </c>
      <c r="V52" s="8" t="str">
        <f t="shared" ref="V52:V57" si="43">IF(ISNUMBER(D52),-0.0000002301*(U52^4)+0.0000569866*(U52^3)-0.0082923226*(U52^2)+0.0654036947*U52+999.8017570756,"")</f>
        <v/>
      </c>
      <c r="W52" s="1" t="str">
        <f t="shared" ref="W52:W57" si="44">IF(ISNUMBER(E52),AVERAGE(E52:F52),"")</f>
        <v/>
      </c>
      <c r="X52" s="8" t="str">
        <f t="shared" ref="X52:X57" si="45">IF(ISNUMBER(D52),-0.0000002301*(W52^4)+0.0000569866*(W52^3)-0.0082923226*(W52^2)+0.0654036947*W52+999.8017570756,"")</f>
        <v/>
      </c>
      <c r="Y52" s="8" t="str">
        <f t="shared" ref="Y52:Y57" si="46">IF(ISNUMBER(C52),IF(R52="Countercurrent",C52-D52,D52-C52),"")</f>
        <v/>
      </c>
      <c r="Z52" s="8" t="str">
        <f t="shared" ref="Z52:Z57" si="47">IF(ISNUMBER(E52),F52-E52,"")</f>
        <v/>
      </c>
      <c r="AA52" s="9" t="str">
        <f t="shared" ref="AA52:AA57" si="48">IF(ISNUMBER(N52),N52*V52/(1000*60),"")</f>
        <v/>
      </c>
      <c r="AB52" s="9" t="str">
        <f t="shared" ref="AB52:AB57" si="49">IF(ISNUMBER(P52),P52*X52/(1000*60),"")</f>
        <v/>
      </c>
      <c r="AC52" s="10" t="str">
        <f t="shared" ref="AC52:AC57" si="50">IF(SUM($A$1:$A$960)=0,IF(ROW($A52)=6,"Hidden",""),IF(ISNUMBER(AA52),AA52*S52*ABS(Y52)*1000,""))</f>
        <v/>
      </c>
      <c r="AD52" s="10" t="str">
        <f t="shared" ref="AD52:AD57" si="51">IF(SUM($A$1:$A$960)=0,IF(ROW($A52)=6,"Hidden",""),IF(ISNUMBER(AB52),AB52*T52*Z52*1000,""))</f>
        <v/>
      </c>
      <c r="AE52" s="10" t="str">
        <f t="shared" ref="AE52:AE57" si="52">IF(SUM($A$1:$A$960)=0,IF(ROW($A52)=6,"Hidden",""),IF(ISNUMBER(AC52),AC52-AD52,""))</f>
        <v/>
      </c>
      <c r="AF52" s="11" t="str">
        <f t="shared" ref="AF52:AF57" si="53">IF(SUM($A$1:$A$960)=0,IF(ROW($A52)=6,"Hidden",""),IF(ISNUMBER(AC52),IF(AC52=0,0,AD52*100/AC52),""))</f>
        <v/>
      </c>
      <c r="AG52" s="11" t="str">
        <f t="shared" ref="AG52:AG57" si="54">IF(SUM($A$1:$A$1000)=0,IF(ROW($A52)=6,"Hidden",""),IF(ISNUMBER(C52),IF(R52="cocurrent",IF(D52=E52,0,100*(D52-C52)/(D52-E52)),IF(C52=E52,0,100*(C52-D52)/(C52-E52))),""))</f>
        <v/>
      </c>
      <c r="AH52" s="1">
        <f t="shared" ref="AH52:AH57" si="55">IF(ISNUMBER(C52),IF(R52="Cocurrent",C52-F52,C52-E52),0)</f>
        <v>0</v>
      </c>
      <c r="AI52" s="11" t="str">
        <f t="shared" ref="AI52:AI57" si="56">IF(SUM($A$1:$A$1000)=0,IF(ROW($A52)=6,"Hidden",""),IF(ISNUMBER(C52),IF(R52="cocurrent",IF(D52=E52,0,100*(F52-E52)/(D52-E52)),IF(C52=E52,0,100*(F52-E52)/(C52-E52))),""))</f>
        <v/>
      </c>
      <c r="AJ52" s="12">
        <f t="shared" ref="AJ52:AJ57" si="57">IF(ISNUMBER(C52),IF(R52="Cocurrent",C52-F52,C52-E52),0)</f>
        <v>0</v>
      </c>
      <c r="AK52" s="11" t="str">
        <f t="shared" ref="AK52:AK57" si="58">IF(SUM($A$1:$A$960)=0,IF(ROW($A52)=6,"Hidden",""),IF(ISNUMBER(AG52),(AG52+AI52)/2,""))</f>
        <v/>
      </c>
      <c r="AL52" s="1">
        <f t="shared" ref="AL52:AL57" si="59">IF(C52=F52,0,(D52-E52)/(C52-F52))</f>
        <v>0</v>
      </c>
      <c r="AM52" s="11" t="str">
        <f t="shared" ref="AM52:AM57" si="60">IF(ISNUMBER(C52),IF(OR(AL52&lt;=0,AL52=1),0,((D52-E52)-(C52-F52))/LN(AL52)),"")</f>
        <v/>
      </c>
      <c r="AN52" s="13" t="str">
        <f t="shared" ref="AN52:AN57" si="61">IF(ISNUMBER(AM52),IF(AM52=0,0,(AA52*S52*Y52*1000)/(0.04*0.95*AM52)),"")</f>
        <v/>
      </c>
    </row>
    <row r="53" spans="1:44" ht="12.75" customHeight="1" x14ac:dyDescent="0.2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2"/>
      <c r="N53" s="3"/>
      <c r="P53" s="4"/>
      <c r="Q53" s="5"/>
      <c r="R53" s="6" t="str">
        <f t="shared" si="25"/>
        <v/>
      </c>
      <c r="S53" s="7" t="str">
        <f t="shared" si="40"/>
        <v/>
      </c>
      <c r="T53" s="7" t="str">
        <f t="shared" si="41"/>
        <v/>
      </c>
      <c r="U53" s="1" t="str">
        <f t="shared" si="42"/>
        <v/>
      </c>
      <c r="V53" s="8" t="str">
        <f t="shared" si="43"/>
        <v/>
      </c>
      <c r="W53" s="1" t="str">
        <f t="shared" si="44"/>
        <v/>
      </c>
      <c r="X53" s="8" t="str">
        <f t="shared" si="45"/>
        <v/>
      </c>
      <c r="Y53" s="8" t="str">
        <f t="shared" si="46"/>
        <v/>
      </c>
      <c r="Z53" s="8" t="str">
        <f t="shared" si="47"/>
        <v/>
      </c>
      <c r="AA53" s="9" t="str">
        <f t="shared" si="48"/>
        <v/>
      </c>
      <c r="AB53" s="9" t="str">
        <f t="shared" si="49"/>
        <v/>
      </c>
      <c r="AC53" s="10" t="str">
        <f t="shared" si="50"/>
        <v/>
      </c>
      <c r="AD53" s="10" t="str">
        <f t="shared" si="51"/>
        <v/>
      </c>
      <c r="AE53" s="10" t="str">
        <f t="shared" si="52"/>
        <v/>
      </c>
      <c r="AF53" s="11" t="str">
        <f t="shared" si="53"/>
        <v/>
      </c>
      <c r="AG53" s="11" t="str">
        <f t="shared" si="54"/>
        <v/>
      </c>
      <c r="AH53" s="1">
        <f t="shared" si="55"/>
        <v>0</v>
      </c>
      <c r="AI53" s="11" t="str">
        <f t="shared" si="56"/>
        <v/>
      </c>
      <c r="AJ53" s="12">
        <f t="shared" si="57"/>
        <v>0</v>
      </c>
      <c r="AK53" s="11" t="str">
        <f t="shared" si="58"/>
        <v/>
      </c>
      <c r="AL53" s="1">
        <f t="shared" si="59"/>
        <v>0</v>
      </c>
      <c r="AM53" s="11" t="str">
        <f t="shared" si="60"/>
        <v/>
      </c>
      <c r="AN53" s="13" t="str">
        <f t="shared" si="61"/>
        <v/>
      </c>
    </row>
    <row r="54" spans="1:44" ht="12.75" customHeight="1" x14ac:dyDescent="0.2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2"/>
      <c r="N54" s="3"/>
      <c r="P54" s="4"/>
      <c r="Q54" s="5"/>
      <c r="R54" s="6" t="str">
        <f t="shared" si="25"/>
        <v/>
      </c>
      <c r="S54" s="7" t="str">
        <f t="shared" si="40"/>
        <v/>
      </c>
      <c r="T54" s="7" t="str">
        <f t="shared" si="41"/>
        <v/>
      </c>
      <c r="U54" s="1" t="str">
        <f t="shared" si="42"/>
        <v/>
      </c>
      <c r="V54" s="8" t="str">
        <f t="shared" si="43"/>
        <v/>
      </c>
      <c r="W54" s="1" t="str">
        <f t="shared" si="44"/>
        <v/>
      </c>
      <c r="X54" s="8" t="str">
        <f t="shared" si="45"/>
        <v/>
      </c>
      <c r="Y54" s="8" t="str">
        <f t="shared" si="46"/>
        <v/>
      </c>
      <c r="Z54" s="8" t="str">
        <f t="shared" si="47"/>
        <v/>
      </c>
      <c r="AA54" s="9" t="str">
        <f t="shared" si="48"/>
        <v/>
      </c>
      <c r="AB54" s="9" t="str">
        <f t="shared" si="49"/>
        <v/>
      </c>
      <c r="AC54" s="10" t="str">
        <f t="shared" si="50"/>
        <v/>
      </c>
      <c r="AD54" s="10" t="str">
        <f t="shared" si="51"/>
        <v/>
      </c>
      <c r="AE54" s="10" t="str">
        <f t="shared" si="52"/>
        <v/>
      </c>
      <c r="AF54" s="11" t="str">
        <f t="shared" si="53"/>
        <v/>
      </c>
      <c r="AG54" s="11" t="str">
        <f t="shared" si="54"/>
        <v/>
      </c>
      <c r="AH54" s="1">
        <f t="shared" si="55"/>
        <v>0</v>
      </c>
      <c r="AI54" s="11" t="str">
        <f t="shared" si="56"/>
        <v/>
      </c>
      <c r="AJ54" s="12">
        <f t="shared" si="57"/>
        <v>0</v>
      </c>
      <c r="AK54" s="11" t="str">
        <f t="shared" si="58"/>
        <v/>
      </c>
      <c r="AL54" s="1">
        <f t="shared" si="59"/>
        <v>0</v>
      </c>
      <c r="AM54" s="11" t="str">
        <f t="shared" si="60"/>
        <v/>
      </c>
      <c r="AN54" s="13" t="str">
        <f t="shared" si="61"/>
        <v/>
      </c>
    </row>
    <row r="55" spans="1:44" ht="12.75" customHeigh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2"/>
      <c r="N55" s="3"/>
      <c r="P55" s="4"/>
      <c r="Q55" s="5"/>
      <c r="R55" s="6" t="str">
        <f t="shared" si="25"/>
        <v/>
      </c>
      <c r="S55" s="7" t="str">
        <f t="shared" si="40"/>
        <v/>
      </c>
      <c r="T55" s="7" t="str">
        <f t="shared" si="41"/>
        <v/>
      </c>
      <c r="U55" s="1" t="str">
        <f t="shared" si="42"/>
        <v/>
      </c>
      <c r="V55" s="8" t="str">
        <f t="shared" si="43"/>
        <v/>
      </c>
      <c r="W55" s="1" t="str">
        <f t="shared" si="44"/>
        <v/>
      </c>
      <c r="X55" s="8" t="str">
        <f t="shared" si="45"/>
        <v/>
      </c>
      <c r="Y55" s="8" t="str">
        <f t="shared" si="46"/>
        <v/>
      </c>
      <c r="Z55" s="8" t="str">
        <f t="shared" si="47"/>
        <v/>
      </c>
      <c r="AA55" s="9" t="str">
        <f t="shared" si="48"/>
        <v/>
      </c>
      <c r="AB55" s="9" t="str">
        <f t="shared" si="49"/>
        <v/>
      </c>
      <c r="AC55" s="10" t="str">
        <f t="shared" si="50"/>
        <v/>
      </c>
      <c r="AD55" s="10" t="str">
        <f t="shared" si="51"/>
        <v/>
      </c>
      <c r="AE55" s="10" t="str">
        <f t="shared" si="52"/>
        <v/>
      </c>
      <c r="AF55" s="11" t="str">
        <f t="shared" si="53"/>
        <v/>
      </c>
      <c r="AG55" s="11" t="str">
        <f t="shared" si="54"/>
        <v/>
      </c>
      <c r="AH55" s="1">
        <f t="shared" si="55"/>
        <v>0</v>
      </c>
      <c r="AI55" s="11" t="str">
        <f t="shared" si="56"/>
        <v/>
      </c>
      <c r="AJ55" s="12">
        <f t="shared" si="57"/>
        <v>0</v>
      </c>
      <c r="AK55" s="11" t="str">
        <f t="shared" si="58"/>
        <v/>
      </c>
      <c r="AL55" s="1">
        <f t="shared" si="59"/>
        <v>0</v>
      </c>
      <c r="AM55" s="11" t="str">
        <f t="shared" si="60"/>
        <v/>
      </c>
      <c r="AN55" s="13" t="str">
        <f t="shared" si="61"/>
        <v/>
      </c>
    </row>
    <row r="56" spans="1:44" ht="12.75" customHeight="1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2"/>
      <c r="N56" s="3"/>
      <c r="P56" s="4"/>
      <c r="Q56" s="5"/>
      <c r="R56" s="6" t="str">
        <f t="shared" si="25"/>
        <v/>
      </c>
      <c r="S56" s="7" t="str">
        <f t="shared" si="40"/>
        <v/>
      </c>
      <c r="T56" s="7" t="str">
        <f t="shared" si="41"/>
        <v/>
      </c>
      <c r="U56" s="1" t="str">
        <f t="shared" si="42"/>
        <v/>
      </c>
      <c r="V56" s="8" t="str">
        <f t="shared" si="43"/>
        <v/>
      </c>
      <c r="W56" s="1" t="str">
        <f t="shared" si="44"/>
        <v/>
      </c>
      <c r="X56" s="8" t="str">
        <f t="shared" si="45"/>
        <v/>
      </c>
      <c r="Y56" s="8" t="str">
        <f t="shared" si="46"/>
        <v/>
      </c>
      <c r="Z56" s="8" t="str">
        <f t="shared" si="47"/>
        <v/>
      </c>
      <c r="AA56" s="9" t="str">
        <f t="shared" si="48"/>
        <v/>
      </c>
      <c r="AB56" s="9" t="str">
        <f t="shared" si="49"/>
        <v/>
      </c>
      <c r="AC56" s="10" t="str">
        <f t="shared" si="50"/>
        <v/>
      </c>
      <c r="AD56" s="10" t="str">
        <f t="shared" si="51"/>
        <v/>
      </c>
      <c r="AE56" s="10" t="str">
        <f t="shared" si="52"/>
        <v/>
      </c>
      <c r="AF56" s="11" t="str">
        <f t="shared" si="53"/>
        <v/>
      </c>
      <c r="AG56" s="11" t="str">
        <f t="shared" si="54"/>
        <v/>
      </c>
      <c r="AH56" s="1">
        <f t="shared" si="55"/>
        <v>0</v>
      </c>
      <c r="AI56" s="11" t="str">
        <f t="shared" si="56"/>
        <v/>
      </c>
      <c r="AJ56" s="12">
        <f t="shared" si="57"/>
        <v>0</v>
      </c>
      <c r="AK56" s="11" t="str">
        <f t="shared" si="58"/>
        <v/>
      </c>
      <c r="AL56" s="1">
        <f t="shared" si="59"/>
        <v>0</v>
      </c>
      <c r="AM56" s="11" t="str">
        <f t="shared" si="60"/>
        <v/>
      </c>
      <c r="AN56" s="13" t="str">
        <f t="shared" si="61"/>
        <v/>
      </c>
    </row>
    <row r="57" spans="1:44" ht="12.75" customHeight="1" x14ac:dyDescent="0.2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2"/>
      <c r="N57" s="3"/>
      <c r="P57" s="4"/>
      <c r="Q57" s="5"/>
      <c r="R57" s="6" t="str">
        <f t="shared" si="25"/>
        <v/>
      </c>
      <c r="S57" s="7" t="str">
        <f t="shared" si="40"/>
        <v/>
      </c>
      <c r="T57" s="7" t="str">
        <f t="shared" si="41"/>
        <v/>
      </c>
      <c r="U57" s="1" t="str">
        <f t="shared" si="42"/>
        <v/>
      </c>
      <c r="V57" s="8" t="str">
        <f t="shared" si="43"/>
        <v/>
      </c>
      <c r="W57" s="1" t="str">
        <f t="shared" si="44"/>
        <v/>
      </c>
      <c r="X57" s="8" t="str">
        <f t="shared" si="45"/>
        <v/>
      </c>
      <c r="Y57" s="8" t="str">
        <f t="shared" si="46"/>
        <v/>
      </c>
      <c r="Z57" s="8" t="str">
        <f t="shared" si="47"/>
        <v/>
      </c>
      <c r="AA57" s="9" t="str">
        <f t="shared" si="48"/>
        <v/>
      </c>
      <c r="AB57" s="9" t="str">
        <f t="shared" si="49"/>
        <v/>
      </c>
      <c r="AC57" s="10" t="str">
        <f t="shared" si="50"/>
        <v/>
      </c>
      <c r="AD57" s="10" t="str">
        <f t="shared" si="51"/>
        <v/>
      </c>
      <c r="AE57" s="10" t="str">
        <f t="shared" si="52"/>
        <v/>
      </c>
      <c r="AF57" s="11" t="str">
        <f t="shared" si="53"/>
        <v/>
      </c>
      <c r="AG57" s="11" t="str">
        <f t="shared" si="54"/>
        <v/>
      </c>
      <c r="AH57" s="1">
        <f t="shared" si="55"/>
        <v>0</v>
      </c>
      <c r="AI57" s="11" t="str">
        <f t="shared" si="56"/>
        <v/>
      </c>
      <c r="AJ57" s="12">
        <f t="shared" si="57"/>
        <v>0</v>
      </c>
      <c r="AK57" s="11" t="str">
        <f t="shared" si="58"/>
        <v/>
      </c>
      <c r="AL57" s="1">
        <f t="shared" si="59"/>
        <v>0</v>
      </c>
      <c r="AM57" s="11" t="str">
        <f t="shared" si="60"/>
        <v/>
      </c>
      <c r="AN57" s="13" t="str">
        <f t="shared" si="61"/>
        <v/>
      </c>
    </row>
  </sheetData>
  <printOptions gridLines="1"/>
  <pageMargins left="0.75" right="0.75" top="1" bottom="1" header="0.5" footer="0.5"/>
  <pageSetup orientation="landscape" r:id="rId1"/>
  <headerFooter alignWithMargins="0">
    <oddHeader>HT32-XC-304 Plate Heat Exchanger - Run 1 Results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showRowColHeaders="0" showOutlineSymbols="0" topLeftCell="B1" workbookViewId="0">
      <selection activeCell="D52" sqref="D52"/>
    </sheetView>
  </sheetViews>
  <sheetFormatPr defaultRowHeight="12.75" customHeight="1" x14ac:dyDescent="0.2"/>
  <cols>
    <col min="1" max="1" width="0" hidden="1" customWidth="1"/>
    <col min="2" max="2" width="8.85546875" customWidth="1"/>
    <col min="3" max="6" width="7.140625" customWidth="1"/>
    <col min="7" max="12" width="0" hidden="1" customWidth="1"/>
    <col min="13" max="16" width="11.85546875" customWidth="1"/>
    <col min="17" max="17" width="0" hidden="1" customWidth="1"/>
    <col min="18" max="18" width="13.7109375" customWidth="1"/>
    <col min="19" max="20" width="13.85546875" customWidth="1"/>
    <col min="21" max="24" width="12.85546875" customWidth="1"/>
    <col min="27" max="28" width="11.42578125" customWidth="1"/>
    <col min="29" max="31" width="12.5703125" customWidth="1"/>
    <col min="32" max="32" width="10.28515625" customWidth="1"/>
    <col min="33" max="33" width="13" customWidth="1"/>
    <col min="34" max="34" width="0" hidden="1" customWidth="1"/>
    <col min="35" max="35" width="13" customWidth="1"/>
    <col min="36" max="36" width="0" hidden="1" customWidth="1"/>
    <col min="37" max="37" width="12.85546875" customWidth="1"/>
    <col min="38" max="38" width="0" hidden="1" customWidth="1"/>
    <col min="39" max="40" width="14.28515625" customWidth="1"/>
    <col min="41" max="41" width="10.85546875" customWidth="1"/>
    <col min="43" max="44" width="9.42578125" bestFit="1" customWidth="1"/>
  </cols>
  <sheetData>
    <row r="1" spans="1:44" ht="66" customHeight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16</v>
      </c>
      <c r="AI1" s="15" t="s">
        <v>33</v>
      </c>
      <c r="AJ1" s="15" t="s">
        <v>16</v>
      </c>
      <c r="AK1" s="15" t="s">
        <v>34</v>
      </c>
      <c r="AL1" s="15" t="s">
        <v>16</v>
      </c>
      <c r="AM1" s="26" t="s">
        <v>95</v>
      </c>
      <c r="AN1" s="15" t="s">
        <v>35</v>
      </c>
      <c r="AO1" s="19" t="s">
        <v>90</v>
      </c>
      <c r="AP1" s="19" t="s">
        <v>91</v>
      </c>
      <c r="AQ1" s="19" t="s">
        <v>92</v>
      </c>
      <c r="AR1" s="19" t="s">
        <v>93</v>
      </c>
    </row>
    <row r="2" spans="1:44" ht="12.75" customHeight="1" x14ac:dyDescent="0.2">
      <c r="A2" s="1"/>
      <c r="B2" s="2" t="s">
        <v>37</v>
      </c>
      <c r="C2" s="3">
        <v>50.946533203125</v>
      </c>
      <c r="D2" s="3">
        <v>39.80908203125</v>
      </c>
      <c r="E2" s="3">
        <v>22.9892578125</v>
      </c>
      <c r="F2" s="3">
        <v>37.763427734375</v>
      </c>
      <c r="G2" s="3">
        <v>132.967529296875</v>
      </c>
      <c r="H2" s="3">
        <v>132.967529296875</v>
      </c>
      <c r="I2" s="3">
        <v>132.967529296875</v>
      </c>
      <c r="J2" s="3">
        <v>132.967529296875</v>
      </c>
      <c r="K2" s="3">
        <v>132.967529296875</v>
      </c>
      <c r="L2" s="3">
        <v>132.967529296875</v>
      </c>
      <c r="M2" s="2">
        <v>42</v>
      </c>
      <c r="N2" s="3">
        <v>2.4658203125</v>
      </c>
      <c r="O2" s="16">
        <v>75</v>
      </c>
      <c r="P2" s="4">
        <v>1.77001953125</v>
      </c>
      <c r="Q2" s="5">
        <v>1</v>
      </c>
      <c r="R2" s="6" t="str">
        <f t="shared" ref="R2:R46" si="0">IF(ISNUMBER(Q2),IF(Q2=1,"Countercurrent","Cocurrent"),"")</f>
        <v>Countercurrent</v>
      </c>
      <c r="S2" s="7">
        <f t="shared" ref="S2:S39" si="1">IF(ISNUMBER(N2),1.15290498E-12*(U2^6)-3.5879038802E-10*(U2^5)+4.710833256816E-08*(U2^4)-3.38194190874219E-06*(U2^3)+0.000148978977392744*(U2^2)-0.00373903643230733*(U2)+4.21734712411944,"")</f>
        <v>4.1792160342649662</v>
      </c>
      <c r="T2" s="7">
        <f t="shared" ref="T2:T39" si="2">IF(ISNUMBER(N2),1.15290498E-12*(W2^6)-3.5879038802E-10*(W2^5)+4.710833256816E-08*(W2^4)-3.38194190874219E-06*(W2^3)+0.000148978977392744*(W2^2)-0.00373903643230733*(W2)+4.21734712411944,"")</f>
        <v>4.1781780646696234</v>
      </c>
      <c r="U2" s="1">
        <f t="shared" ref="U2:U39" si="3">IF(ISNUMBER(C2),AVERAGE(C2:D2),"")</f>
        <v>45.3778076171875</v>
      </c>
      <c r="V2" s="8">
        <f t="shared" ref="V2:V39" si="4">IF(ISNUMBER(D2),-0.0000002301*(U2^4)+0.0000569866*(U2^3)-0.0082923226*(U2^2)+0.0654036947*U2+999.8017570756,"")</f>
        <v>990.04369252462186</v>
      </c>
      <c r="W2" s="1">
        <f t="shared" ref="W2:W39" si="5">IF(ISNUMBER(E2),AVERAGE(E2:F2),"")</f>
        <v>30.3763427734375</v>
      </c>
      <c r="X2" s="8">
        <f t="shared" ref="X2:X39" si="6">IF(ISNUMBER(D2),-0.0000002301*(W2^4)+0.0000569866*(W2^3)-0.0082923226*(W2^2)+0.0654036947*W2+999.8017570756,"")</f>
        <v>995.53833427361155</v>
      </c>
      <c r="Y2" s="8">
        <f t="shared" ref="Y2:Y39" si="7">IF(ISNUMBER(C2),IF(R2="Countercurrent",C2-D2,D2-C2),"")</f>
        <v>11.137451171875</v>
      </c>
      <c r="Z2" s="8">
        <f t="shared" ref="Z2:Z39" si="8">IF(ISNUMBER(E2),F2-E2,"")</f>
        <v>14.774169921875</v>
      </c>
      <c r="AA2" s="9">
        <f t="shared" ref="AA2:AA39" si="9">IF(ISNUMBER(N2),N2*V2/(1000*60),"")</f>
        <v>4.0687830788161947E-2</v>
      </c>
      <c r="AB2" s="9">
        <f t="shared" ref="AB2:AB39" si="10">IF(ISNUMBER(P2),P2*X2/(1000*60),"")</f>
        <v>2.9368704929539729E-2</v>
      </c>
      <c r="AC2" s="25">
        <f t="shared" ref="AC2:AC39" si="11">AA2*S2*(C2-D2)*1000</f>
        <v>1893.8482250195173</v>
      </c>
      <c r="AD2" s="20">
        <f t="shared" ref="AD2:AD39" si="12">AB2*T2*(F2-E2)*1000</f>
        <v>1812.9040961925041</v>
      </c>
      <c r="AE2" s="20">
        <f t="shared" ref="AE2:AE39" si="13">AC2-AD2</f>
        <v>80.944128827013174</v>
      </c>
      <c r="AF2" s="33">
        <f t="shared" ref="AF2:AF39" si="14">(AD2/AC2)</f>
        <v>0.95725944256901629</v>
      </c>
      <c r="AG2" s="33">
        <f t="shared" ref="AG2:AG39" si="15">(C2-D2)/(C2-E2)</f>
        <v>0.3983739837398374</v>
      </c>
      <c r="AH2" s="33"/>
      <c r="AI2" s="33">
        <f t="shared" ref="AI2:AI39" si="16">(F2-E2)/(C2-E2)</f>
        <v>0.52845528455284552</v>
      </c>
      <c r="AJ2" s="12"/>
      <c r="AK2" s="33">
        <f t="shared" ref="AK2:AK39" si="17">(AG2+AI2)/2</f>
        <v>0.46341463414634143</v>
      </c>
      <c r="AL2" s="1">
        <f t="shared" ref="AL2:AL39" si="18">IF(C2=F2,0,(D2-E2)/(C2-F2))</f>
        <v>1.2758620689655173</v>
      </c>
      <c r="AM2" s="11">
        <f t="shared" ref="AM2:AM39" si="19">IF(ISNUMBER(C2),IF(OR(AL2&lt;=0,AL2=1),0,((D2-E2)-(C2-F2))/LN(AL2)),"")</f>
        <v>14.927705692053374</v>
      </c>
      <c r="AN2" s="13">
        <f t="shared" ref="AN2:AN39" si="20">IF(ISNUMBER(AM2),IF(AM2=0,0,(AA2*S2*Y2*1000)/(0.04*0.95*AM2)),"")</f>
        <v>3338.6316834511949</v>
      </c>
      <c r="AO2" s="29">
        <f t="shared" ref="AO2:AO39" si="21">C2-F2</f>
        <v>13.18310546875</v>
      </c>
      <c r="AP2" s="29">
        <f t="shared" ref="AP2:AP39" si="22">D2-E2</f>
        <v>16.81982421875</v>
      </c>
      <c r="AQ2" s="27">
        <f t="shared" ref="AQ2:AQ39" si="23">N2*0.00001667</f>
        <v>4.1105224609375004E-5</v>
      </c>
      <c r="AR2" s="27">
        <f t="shared" ref="AR2:AR39" si="24">P2*0.00001667</f>
        <v>2.9506225585937502E-5</v>
      </c>
    </row>
    <row r="3" spans="1:44" ht="12.75" customHeight="1" x14ac:dyDescent="0.2">
      <c r="A3" s="1"/>
      <c r="B3" s="2" t="s">
        <v>38</v>
      </c>
      <c r="C3" s="3">
        <v>50.686767578125</v>
      </c>
      <c r="D3" s="3">
        <v>39.711669921875</v>
      </c>
      <c r="E3" s="3">
        <v>22.92431640625</v>
      </c>
      <c r="F3" s="3">
        <v>37.60107421875</v>
      </c>
      <c r="G3" s="3">
        <v>132.967529296875</v>
      </c>
      <c r="H3" s="3">
        <v>132.967529296875</v>
      </c>
      <c r="I3" s="3">
        <v>132.967529296875</v>
      </c>
      <c r="J3" s="3">
        <v>132.967529296875</v>
      </c>
      <c r="K3" s="3">
        <v>132.967529296875</v>
      </c>
      <c r="L3" s="3">
        <v>132.967529296875</v>
      </c>
      <c r="M3" s="2">
        <v>42</v>
      </c>
      <c r="N3" s="3">
        <v>2.47802734375</v>
      </c>
      <c r="O3" s="16">
        <v>75</v>
      </c>
      <c r="P3" s="4">
        <v>1.7822265625</v>
      </c>
      <c r="Q3" s="5">
        <v>1</v>
      </c>
      <c r="R3" s="6" t="str">
        <f t="shared" si="0"/>
        <v>Countercurrent</v>
      </c>
      <c r="S3" s="7">
        <f t="shared" si="1"/>
        <v>4.1791767572791567</v>
      </c>
      <c r="T3" s="7">
        <f t="shared" si="2"/>
        <v>4.178191548669548</v>
      </c>
      <c r="U3" s="1">
        <f t="shared" si="3"/>
        <v>45.19921875</v>
      </c>
      <c r="V3" s="8">
        <f t="shared" si="4"/>
        <v>990.11879595154653</v>
      </c>
      <c r="W3" s="1">
        <f t="shared" si="5"/>
        <v>30.2626953125</v>
      </c>
      <c r="X3" s="8">
        <f t="shared" si="6"/>
        <v>995.57310235340685</v>
      </c>
      <c r="Y3" s="8">
        <f t="shared" si="7"/>
        <v>10.97509765625</v>
      </c>
      <c r="Z3" s="8">
        <f t="shared" si="8"/>
        <v>14.6767578125</v>
      </c>
      <c r="AA3" s="9">
        <f t="shared" si="9"/>
        <v>4.0892357498812648E-2</v>
      </c>
      <c r="AB3" s="9">
        <f t="shared" si="10"/>
        <v>2.9572280465412881E-2</v>
      </c>
      <c r="AC3" s="25">
        <f t="shared" si="11"/>
        <v>1875.6045694536185</v>
      </c>
      <c r="AD3" s="20">
        <f t="shared" si="12"/>
        <v>1813.4404156730993</v>
      </c>
      <c r="AE3" s="20">
        <f t="shared" si="13"/>
        <v>62.1641537805192</v>
      </c>
      <c r="AF3" s="33">
        <f t="shared" si="14"/>
        <v>0.96685647135172625</v>
      </c>
      <c r="AG3" s="33">
        <f t="shared" si="15"/>
        <v>0.39532163742690057</v>
      </c>
      <c r="AH3" s="33"/>
      <c r="AI3" s="33">
        <f t="shared" si="16"/>
        <v>0.52865497076023393</v>
      </c>
      <c r="AJ3" s="12"/>
      <c r="AK3" s="33">
        <f t="shared" si="17"/>
        <v>0.46198830409356728</v>
      </c>
      <c r="AL3" s="1">
        <f t="shared" si="18"/>
        <v>1.28287841191067</v>
      </c>
      <c r="AM3" s="11">
        <f t="shared" si="19"/>
        <v>14.859760550357258</v>
      </c>
      <c r="AN3" s="13">
        <f t="shared" si="20"/>
        <v>3321.588851876545</v>
      </c>
      <c r="AO3" s="29">
        <f t="shared" si="21"/>
        <v>13.085693359375</v>
      </c>
      <c r="AP3" s="29">
        <f t="shared" si="22"/>
        <v>16.787353515625</v>
      </c>
      <c r="AQ3" s="27">
        <f t="shared" si="23"/>
        <v>4.1308715820312501E-5</v>
      </c>
      <c r="AR3" s="27">
        <f t="shared" si="24"/>
        <v>2.9709716796875002E-5</v>
      </c>
    </row>
    <row r="4" spans="1:44" ht="12.75" customHeight="1" x14ac:dyDescent="0.2">
      <c r="A4" s="1"/>
      <c r="B4" s="2" t="s">
        <v>39</v>
      </c>
      <c r="C4" s="3">
        <v>50.167236328125</v>
      </c>
      <c r="D4" s="3">
        <v>39.257080078125</v>
      </c>
      <c r="E4" s="3">
        <v>22.891845703125</v>
      </c>
      <c r="F4" s="3">
        <v>37.243896484375</v>
      </c>
      <c r="G4" s="3">
        <v>132.967529296875</v>
      </c>
      <c r="H4" s="3">
        <v>132.967529296875</v>
      </c>
      <c r="I4" s="3">
        <v>132.967529296875</v>
      </c>
      <c r="J4" s="3">
        <v>132.967529296875</v>
      </c>
      <c r="K4" s="3">
        <v>132.967529296875</v>
      </c>
      <c r="L4" s="3">
        <v>132.967529296875</v>
      </c>
      <c r="M4" s="2">
        <v>42</v>
      </c>
      <c r="N4" s="3">
        <v>2.45361328125</v>
      </c>
      <c r="O4" s="16">
        <v>75</v>
      </c>
      <c r="P4" s="4">
        <v>1.7333984375</v>
      </c>
      <c r="Q4" s="5">
        <v>1</v>
      </c>
      <c r="R4" s="6" t="str">
        <f t="shared" si="0"/>
        <v>Countercurrent</v>
      </c>
      <c r="S4" s="7">
        <f t="shared" si="1"/>
        <v>4.1790724688255976</v>
      </c>
      <c r="T4" s="7">
        <f t="shared" si="2"/>
        <v>4.1782156190257425</v>
      </c>
      <c r="U4" s="1">
        <f t="shared" si="3"/>
        <v>44.712158203125</v>
      </c>
      <c r="V4" s="8">
        <f t="shared" si="4"/>
        <v>990.32252427763524</v>
      </c>
      <c r="W4" s="1">
        <f t="shared" si="5"/>
        <v>30.06787109375</v>
      </c>
      <c r="X4" s="8">
        <f t="shared" si="6"/>
        <v>995.6324412240831</v>
      </c>
      <c r="Y4" s="8">
        <f t="shared" si="7"/>
        <v>10.91015625</v>
      </c>
      <c r="Z4" s="8">
        <f t="shared" si="8"/>
        <v>14.35205078125</v>
      </c>
      <c r="AA4" s="9">
        <f t="shared" si="9"/>
        <v>4.0497808304810527E-2</v>
      </c>
      <c r="AB4" s="9">
        <f t="shared" si="10"/>
        <v>2.8763795299035604E-2</v>
      </c>
      <c r="AC4" s="25">
        <f t="shared" si="11"/>
        <v>1846.4705825242499</v>
      </c>
      <c r="AD4" s="20">
        <f t="shared" si="12"/>
        <v>1724.84867714194</v>
      </c>
      <c r="AE4" s="20">
        <f t="shared" si="13"/>
        <v>121.62190538230993</v>
      </c>
      <c r="AF4" s="33">
        <f t="shared" si="14"/>
        <v>0.93413276846466486</v>
      </c>
      <c r="AG4" s="33">
        <f t="shared" si="15"/>
        <v>0.4</v>
      </c>
      <c r="AH4" s="33"/>
      <c r="AI4" s="33">
        <f t="shared" si="16"/>
        <v>0.52619047619047621</v>
      </c>
      <c r="AJ4" s="12"/>
      <c r="AK4" s="33">
        <f t="shared" si="17"/>
        <v>0.46309523809523812</v>
      </c>
      <c r="AL4" s="1">
        <f t="shared" si="18"/>
        <v>1.2663316582914572</v>
      </c>
      <c r="AM4" s="11">
        <f t="shared" si="19"/>
        <v>14.576623726109116</v>
      </c>
      <c r="AN4" s="13">
        <f t="shared" si="20"/>
        <v>3333.5106971324362</v>
      </c>
      <c r="AO4" s="29">
        <f t="shared" si="21"/>
        <v>12.92333984375</v>
      </c>
      <c r="AP4" s="29">
        <f t="shared" si="22"/>
        <v>16.365234375</v>
      </c>
      <c r="AQ4" s="27">
        <f t="shared" si="23"/>
        <v>4.09017333984375E-5</v>
      </c>
      <c r="AR4" s="27">
        <f t="shared" si="24"/>
        <v>2.8895751953125001E-5</v>
      </c>
    </row>
    <row r="5" spans="1:44" ht="12.75" customHeight="1" x14ac:dyDescent="0.2">
      <c r="A5" s="1"/>
      <c r="B5" s="2" t="s">
        <v>40</v>
      </c>
      <c r="C5" s="3">
        <v>49.647705078125</v>
      </c>
      <c r="D5" s="3">
        <v>39.02978515625</v>
      </c>
      <c r="E5" s="3">
        <v>22.859375</v>
      </c>
      <c r="F5" s="3">
        <v>37.0166015625</v>
      </c>
      <c r="G5" s="3">
        <v>132.967529296875</v>
      </c>
      <c r="H5" s="3">
        <v>132.967529296875</v>
      </c>
      <c r="I5" s="3">
        <v>132.967529296875</v>
      </c>
      <c r="J5" s="3">
        <v>132.967529296875</v>
      </c>
      <c r="K5" s="3">
        <v>132.967529296875</v>
      </c>
      <c r="L5" s="3">
        <v>132.967529296875</v>
      </c>
      <c r="M5" s="2">
        <v>41</v>
      </c>
      <c r="N5" s="3">
        <v>2.490234375</v>
      </c>
      <c r="O5" s="16">
        <v>75</v>
      </c>
      <c r="P5" s="4">
        <v>1.708984375</v>
      </c>
      <c r="Q5" s="5">
        <v>1</v>
      </c>
      <c r="R5" s="6" t="str">
        <f t="shared" si="0"/>
        <v>Countercurrent</v>
      </c>
      <c r="S5" s="7">
        <f t="shared" si="1"/>
        <v>4.1789953421043036</v>
      </c>
      <c r="T5" s="7">
        <f t="shared" si="2"/>
        <v>4.178232342152115</v>
      </c>
      <c r="U5" s="1">
        <f t="shared" si="3"/>
        <v>44.3387451171875</v>
      </c>
      <c r="V5" s="8">
        <f t="shared" si="4"/>
        <v>990.47762139630811</v>
      </c>
      <c r="W5" s="1">
        <f t="shared" si="5"/>
        <v>29.93798828125</v>
      </c>
      <c r="X5" s="8">
        <f t="shared" si="6"/>
        <v>995.67181498223999</v>
      </c>
      <c r="Y5" s="8">
        <f t="shared" si="7"/>
        <v>10.617919921875</v>
      </c>
      <c r="Z5" s="8">
        <f t="shared" si="8"/>
        <v>14.1572265625</v>
      </c>
      <c r="AA5" s="9">
        <f t="shared" si="9"/>
        <v>4.1108690341155364E-2</v>
      </c>
      <c r="AB5" s="9">
        <f t="shared" si="10"/>
        <v>2.8359792907208983E-2</v>
      </c>
      <c r="AC5" s="25">
        <f t="shared" si="11"/>
        <v>1824.0845874252184</v>
      </c>
      <c r="AD5" s="20">
        <f t="shared" si="12"/>
        <v>1677.5436286542067</v>
      </c>
      <c r="AE5" s="20">
        <f t="shared" si="13"/>
        <v>146.54095877101167</v>
      </c>
      <c r="AF5" s="33">
        <f t="shared" si="14"/>
        <v>0.91966328766701488</v>
      </c>
      <c r="AG5" s="33">
        <f t="shared" si="15"/>
        <v>0.39636363636363636</v>
      </c>
      <c r="AH5" s="33"/>
      <c r="AI5" s="33">
        <f t="shared" si="16"/>
        <v>0.52848484848484845</v>
      </c>
      <c r="AJ5" s="12"/>
      <c r="AK5" s="33">
        <f t="shared" si="17"/>
        <v>0.4624242424242424</v>
      </c>
      <c r="AL5" s="1">
        <f t="shared" si="18"/>
        <v>1.2802056555269923</v>
      </c>
      <c r="AM5" s="11">
        <f t="shared" si="19"/>
        <v>14.327973979434683</v>
      </c>
      <c r="AN5" s="13">
        <f t="shared" si="20"/>
        <v>3350.245195431889</v>
      </c>
      <c r="AO5" s="29">
        <f t="shared" si="21"/>
        <v>12.631103515625</v>
      </c>
      <c r="AP5" s="29">
        <f t="shared" si="22"/>
        <v>16.17041015625</v>
      </c>
      <c r="AQ5" s="27">
        <f t="shared" si="23"/>
        <v>4.1512207031250005E-5</v>
      </c>
      <c r="AR5" s="27">
        <f t="shared" si="24"/>
        <v>2.8488769531250004E-5</v>
      </c>
    </row>
    <row r="6" spans="1:44" ht="12.75" customHeight="1" x14ac:dyDescent="0.2">
      <c r="A6" s="1"/>
      <c r="B6" s="2" t="s">
        <v>41</v>
      </c>
      <c r="C6" s="3">
        <v>49.095703125</v>
      </c>
      <c r="D6" s="3">
        <v>38.5751953125</v>
      </c>
      <c r="E6" s="3">
        <v>22.79443359375</v>
      </c>
      <c r="F6" s="3">
        <v>36.594482421875</v>
      </c>
      <c r="G6" s="3">
        <v>132.967529296875</v>
      </c>
      <c r="H6" s="3">
        <v>132.967529296875</v>
      </c>
      <c r="I6" s="3">
        <v>132.967529296875</v>
      </c>
      <c r="J6" s="3">
        <v>132.967529296875</v>
      </c>
      <c r="K6" s="3">
        <v>132.967529296875</v>
      </c>
      <c r="L6" s="3">
        <v>132.967529296875</v>
      </c>
      <c r="M6" s="2">
        <v>41</v>
      </c>
      <c r="N6" s="3">
        <v>2.5390625</v>
      </c>
      <c r="O6" s="16">
        <v>75</v>
      </c>
      <c r="P6" s="4">
        <v>1.708984375</v>
      </c>
      <c r="Q6" s="5">
        <v>1</v>
      </c>
      <c r="R6" s="6" t="str">
        <f t="shared" si="0"/>
        <v>Countercurrent</v>
      </c>
      <c r="S6" s="7">
        <f t="shared" si="1"/>
        <v>4.1788953138167324</v>
      </c>
      <c r="T6" s="7">
        <f t="shared" si="2"/>
        <v>4.1782651734718215</v>
      </c>
      <c r="U6" s="1">
        <f t="shared" si="3"/>
        <v>43.83544921875</v>
      </c>
      <c r="V6" s="8">
        <f t="shared" si="4"/>
        <v>990.68515254119745</v>
      </c>
      <c r="W6" s="1">
        <f t="shared" si="5"/>
        <v>29.6944580078125</v>
      </c>
      <c r="X6" s="8">
        <f t="shared" si="6"/>
        <v>995.74523929986981</v>
      </c>
      <c r="Y6" s="8">
        <f t="shared" si="7"/>
        <v>10.5205078125</v>
      </c>
      <c r="Z6" s="8">
        <f t="shared" si="8"/>
        <v>13.800048828125</v>
      </c>
      <c r="AA6" s="9">
        <f t="shared" si="9"/>
        <v>4.1923525335402237E-2</v>
      </c>
      <c r="AB6" s="9">
        <f t="shared" si="10"/>
        <v>2.8361884257401892E-2</v>
      </c>
      <c r="AC6" s="25">
        <f t="shared" si="11"/>
        <v>1843.1300935956356</v>
      </c>
      <c r="AD6" s="20">
        <f t="shared" si="12"/>
        <v>1635.3537171074311</v>
      </c>
      <c r="AE6" s="20">
        <f t="shared" si="13"/>
        <v>207.77637648820451</v>
      </c>
      <c r="AF6" s="33">
        <f t="shared" si="14"/>
        <v>0.88726982581958291</v>
      </c>
      <c r="AG6" s="33">
        <f t="shared" si="15"/>
        <v>0.4</v>
      </c>
      <c r="AH6" s="33"/>
      <c r="AI6" s="33">
        <f t="shared" si="16"/>
        <v>0.52469135802469136</v>
      </c>
      <c r="AJ6" s="12"/>
      <c r="AK6" s="33">
        <f t="shared" si="17"/>
        <v>0.46234567901234569</v>
      </c>
      <c r="AL6" s="1">
        <f t="shared" si="18"/>
        <v>1.2623376623376623</v>
      </c>
      <c r="AM6" s="11">
        <f t="shared" si="19"/>
        <v>14.077380459024756</v>
      </c>
      <c r="AN6" s="13">
        <f t="shared" si="20"/>
        <v>3445.486442371453</v>
      </c>
      <c r="AO6" s="29">
        <f t="shared" si="21"/>
        <v>12.501220703125</v>
      </c>
      <c r="AP6" s="29">
        <f t="shared" si="22"/>
        <v>15.78076171875</v>
      </c>
      <c r="AQ6" s="27">
        <f t="shared" si="23"/>
        <v>4.2326171875000005E-5</v>
      </c>
      <c r="AR6" s="27">
        <f t="shared" si="24"/>
        <v>2.8488769531250004E-5</v>
      </c>
    </row>
    <row r="7" spans="1:44" ht="12.75" customHeight="1" x14ac:dyDescent="0.2">
      <c r="A7" s="1"/>
      <c r="B7" s="2" t="s">
        <v>42</v>
      </c>
      <c r="C7" s="3">
        <v>48.64111328125</v>
      </c>
      <c r="D7" s="3">
        <v>38.282958984375</v>
      </c>
      <c r="E7" s="3">
        <v>22.7294921875</v>
      </c>
      <c r="F7" s="3">
        <v>36.30224609375</v>
      </c>
      <c r="G7" s="3">
        <v>132.967529296875</v>
      </c>
      <c r="H7" s="3">
        <v>132.967529296875</v>
      </c>
      <c r="I7" s="3">
        <v>132.967529296875</v>
      </c>
      <c r="J7" s="3">
        <v>132.967529296875</v>
      </c>
      <c r="K7" s="3">
        <v>132.967529296875</v>
      </c>
      <c r="L7" s="3">
        <v>132.967529296875</v>
      </c>
      <c r="M7" s="2">
        <v>41</v>
      </c>
      <c r="N7" s="3">
        <v>2.35595703125</v>
      </c>
      <c r="O7" s="16">
        <v>75</v>
      </c>
      <c r="P7" s="4">
        <v>1.7578125</v>
      </c>
      <c r="Q7" s="5">
        <v>1</v>
      </c>
      <c r="R7" s="6" t="str">
        <f t="shared" si="0"/>
        <v>Countercurrent</v>
      </c>
      <c r="S7" s="7">
        <f t="shared" si="1"/>
        <v>4.1788240410670436</v>
      </c>
      <c r="T7" s="7">
        <f t="shared" si="2"/>
        <v>4.1782904871584767</v>
      </c>
      <c r="U7" s="1">
        <f t="shared" si="3"/>
        <v>43.4620361328125</v>
      </c>
      <c r="V7" s="8">
        <f t="shared" si="4"/>
        <v>990.83799814787722</v>
      </c>
      <c r="W7" s="1">
        <f t="shared" si="5"/>
        <v>29.515869140625</v>
      </c>
      <c r="X7" s="8">
        <f t="shared" si="6"/>
        <v>995.79874974939014</v>
      </c>
      <c r="Y7" s="8">
        <f t="shared" si="7"/>
        <v>10.358154296875</v>
      </c>
      <c r="Z7" s="8">
        <f t="shared" si="8"/>
        <v>13.57275390625</v>
      </c>
      <c r="AA7" s="9">
        <f t="shared" si="9"/>
        <v>3.8906195809436099E-2</v>
      </c>
      <c r="AB7" s="9">
        <f t="shared" si="10"/>
        <v>2.9173791496564166E-2</v>
      </c>
      <c r="AC7" s="25">
        <f t="shared" si="11"/>
        <v>1684.05095827584</v>
      </c>
      <c r="AD7" s="20">
        <f t="shared" si="12"/>
        <v>1654.4722210649163</v>
      </c>
      <c r="AE7" s="20">
        <f t="shared" si="13"/>
        <v>29.578737210923691</v>
      </c>
      <c r="AF7" s="33">
        <f t="shared" si="14"/>
        <v>0.9824359607020402</v>
      </c>
      <c r="AG7" s="33">
        <f t="shared" si="15"/>
        <v>0.39974937343358397</v>
      </c>
      <c r="AH7" s="33"/>
      <c r="AI7" s="33">
        <f t="shared" si="16"/>
        <v>0.52380952380952384</v>
      </c>
      <c r="AJ7" s="12"/>
      <c r="AK7" s="33">
        <f t="shared" si="17"/>
        <v>0.4617794486215539</v>
      </c>
      <c r="AL7" s="1">
        <f t="shared" si="18"/>
        <v>1.2605263157894737</v>
      </c>
      <c r="AM7" s="11">
        <f t="shared" si="19"/>
        <v>13.88419948958256</v>
      </c>
      <c r="AN7" s="13">
        <f t="shared" si="20"/>
        <v>3191.911101118556</v>
      </c>
      <c r="AO7" s="29">
        <f t="shared" si="21"/>
        <v>12.3388671875</v>
      </c>
      <c r="AP7" s="29">
        <f t="shared" si="22"/>
        <v>15.553466796875</v>
      </c>
      <c r="AQ7" s="27">
        <f t="shared" si="23"/>
        <v>3.9273803710937505E-5</v>
      </c>
      <c r="AR7" s="27">
        <f t="shared" si="24"/>
        <v>2.9302734375000001E-5</v>
      </c>
    </row>
    <row r="8" spans="1:44" ht="12.75" customHeight="1" x14ac:dyDescent="0.2">
      <c r="A8" s="1"/>
      <c r="B8" s="2" t="s">
        <v>43</v>
      </c>
      <c r="C8" s="3">
        <v>47.894287109375</v>
      </c>
      <c r="D8" s="3">
        <v>37.828369140625</v>
      </c>
      <c r="E8" s="3">
        <v>22.66455078125</v>
      </c>
      <c r="F8" s="3">
        <v>35.880126953125</v>
      </c>
      <c r="G8" s="3">
        <v>132.967529296875</v>
      </c>
      <c r="H8" s="3">
        <v>132.967529296875</v>
      </c>
      <c r="I8" s="3">
        <v>132.967529296875</v>
      </c>
      <c r="J8" s="3">
        <v>132.967529296875</v>
      </c>
      <c r="K8" s="3">
        <v>132.967529296875</v>
      </c>
      <c r="L8" s="3">
        <v>132.967529296875</v>
      </c>
      <c r="M8" s="2">
        <v>41</v>
      </c>
      <c r="N8" s="3">
        <v>2.45361328125</v>
      </c>
      <c r="O8" s="16">
        <v>75</v>
      </c>
      <c r="P8" s="4">
        <v>1.69677734375</v>
      </c>
      <c r="Q8" s="5">
        <v>1</v>
      </c>
      <c r="R8" s="6" t="str">
        <f t="shared" si="0"/>
        <v>Countercurrent</v>
      </c>
      <c r="S8" s="7">
        <f t="shared" si="1"/>
        <v>4.1787147084188687</v>
      </c>
      <c r="T8" s="7">
        <f t="shared" si="2"/>
        <v>4.1783267170970362</v>
      </c>
      <c r="U8" s="1">
        <f t="shared" si="3"/>
        <v>42.861328125</v>
      </c>
      <c r="V8" s="8">
        <f t="shared" si="4"/>
        <v>991.08184743410879</v>
      </c>
      <c r="W8" s="1">
        <f t="shared" si="5"/>
        <v>29.2723388671875</v>
      </c>
      <c r="X8" s="8">
        <f t="shared" si="6"/>
        <v>995.87126098645024</v>
      </c>
      <c r="Y8" s="8">
        <f t="shared" si="7"/>
        <v>10.06591796875</v>
      </c>
      <c r="Z8" s="8">
        <f t="shared" si="8"/>
        <v>13.215576171875</v>
      </c>
      <c r="AA8" s="9">
        <f t="shared" si="9"/>
        <v>4.0528859727835258E-2</v>
      </c>
      <c r="AB8" s="9">
        <f t="shared" si="10"/>
        <v>2.8162863215559199E-2</v>
      </c>
      <c r="AC8" s="25">
        <f t="shared" si="11"/>
        <v>1704.7491936977538</v>
      </c>
      <c r="AD8" s="20">
        <f t="shared" si="12"/>
        <v>1555.1250031075097</v>
      </c>
      <c r="AE8" s="20">
        <f t="shared" si="13"/>
        <v>149.6241905902441</v>
      </c>
      <c r="AF8" s="33">
        <f t="shared" si="14"/>
        <v>0.91223096562040551</v>
      </c>
      <c r="AG8" s="33">
        <f t="shared" si="15"/>
        <v>0.39897039897039899</v>
      </c>
      <c r="AH8" s="33"/>
      <c r="AI8" s="33">
        <f t="shared" si="16"/>
        <v>0.52380952380952384</v>
      </c>
      <c r="AJ8" s="12"/>
      <c r="AK8" s="33">
        <f t="shared" si="17"/>
        <v>0.46138996138996141</v>
      </c>
      <c r="AL8" s="1">
        <f t="shared" si="18"/>
        <v>1.2621621621621621</v>
      </c>
      <c r="AM8" s="11">
        <f t="shared" si="19"/>
        <v>13.527934138246049</v>
      </c>
      <c r="AN8" s="13">
        <f t="shared" si="20"/>
        <v>3316.2359033039697</v>
      </c>
      <c r="AO8" s="29">
        <f t="shared" si="21"/>
        <v>12.01416015625</v>
      </c>
      <c r="AP8" s="29">
        <f t="shared" si="22"/>
        <v>15.163818359375</v>
      </c>
      <c r="AQ8" s="27">
        <f t="shared" si="23"/>
        <v>4.09017333984375E-5</v>
      </c>
      <c r="AR8" s="27">
        <f t="shared" si="24"/>
        <v>2.8285278320312504E-5</v>
      </c>
    </row>
    <row r="9" spans="1:44" ht="12.75" customHeight="1" x14ac:dyDescent="0.2">
      <c r="A9" s="1"/>
      <c r="B9" s="2" t="s">
        <v>44</v>
      </c>
      <c r="C9" s="3">
        <v>47.569580078125</v>
      </c>
      <c r="D9" s="3">
        <v>37.633544921875</v>
      </c>
      <c r="E9" s="3">
        <v>22.632080078125</v>
      </c>
      <c r="F9" s="3">
        <v>35.685302734375</v>
      </c>
      <c r="G9" s="3">
        <v>132.967529296875</v>
      </c>
      <c r="H9" s="3">
        <v>132.967529296875</v>
      </c>
      <c r="I9" s="3">
        <v>132.967529296875</v>
      </c>
      <c r="J9" s="3">
        <v>132.967529296875</v>
      </c>
      <c r="K9" s="3">
        <v>132.967529296875</v>
      </c>
      <c r="L9" s="3">
        <v>132.967529296875</v>
      </c>
      <c r="M9" s="2">
        <v>41</v>
      </c>
      <c r="N9" s="3">
        <v>2.45361328125</v>
      </c>
      <c r="O9" s="16">
        <v>75</v>
      </c>
      <c r="P9" s="4">
        <v>1.69677734375</v>
      </c>
      <c r="Q9" s="5">
        <v>1</v>
      </c>
      <c r="R9" s="6" t="str">
        <f t="shared" si="0"/>
        <v>Countercurrent</v>
      </c>
      <c r="S9" s="7">
        <f t="shared" si="1"/>
        <v>4.1786694846098991</v>
      </c>
      <c r="T9" s="7">
        <f t="shared" si="2"/>
        <v>4.1783443078980858</v>
      </c>
      <c r="U9" s="1">
        <f t="shared" si="3"/>
        <v>42.6015625</v>
      </c>
      <c r="V9" s="8">
        <f t="shared" si="4"/>
        <v>991.18651453677182</v>
      </c>
      <c r="W9" s="1">
        <f t="shared" si="5"/>
        <v>29.15869140625</v>
      </c>
      <c r="X9" s="8">
        <f t="shared" si="6"/>
        <v>995.90491823645618</v>
      </c>
      <c r="Y9" s="8">
        <f t="shared" si="7"/>
        <v>9.93603515625</v>
      </c>
      <c r="Z9" s="8">
        <f t="shared" si="8"/>
        <v>13.05322265625</v>
      </c>
      <c r="AA9" s="9">
        <f t="shared" si="9"/>
        <v>4.0533139937721986E-2</v>
      </c>
      <c r="AB9" s="9">
        <f t="shared" si="10"/>
        <v>2.8163815029880249E-2</v>
      </c>
      <c r="AC9" s="25">
        <f t="shared" si="11"/>
        <v>1682.9119302291374</v>
      </c>
      <c r="AD9" s="20">
        <f t="shared" si="12"/>
        <v>1536.0786527719913</v>
      </c>
      <c r="AE9" s="20">
        <f t="shared" si="13"/>
        <v>146.8332774571461</v>
      </c>
      <c r="AF9" s="33">
        <f t="shared" si="14"/>
        <v>0.9127504685065998</v>
      </c>
      <c r="AG9" s="33">
        <f t="shared" si="15"/>
        <v>0.3984375</v>
      </c>
      <c r="AH9" s="33"/>
      <c r="AI9" s="33">
        <f t="shared" si="16"/>
        <v>0.5234375</v>
      </c>
      <c r="AJ9" s="12"/>
      <c r="AK9" s="33">
        <f t="shared" si="17"/>
        <v>0.4609375</v>
      </c>
      <c r="AL9" s="1">
        <f t="shared" si="18"/>
        <v>1.2622950819672132</v>
      </c>
      <c r="AM9" s="11">
        <f t="shared" si="19"/>
        <v>13.38241812763467</v>
      </c>
      <c r="AN9" s="13">
        <f t="shared" si="20"/>
        <v>3309.3537831708163</v>
      </c>
      <c r="AO9" s="29">
        <f t="shared" si="21"/>
        <v>11.88427734375</v>
      </c>
      <c r="AP9" s="29">
        <f t="shared" si="22"/>
        <v>15.00146484375</v>
      </c>
      <c r="AQ9" s="27">
        <f t="shared" si="23"/>
        <v>4.09017333984375E-5</v>
      </c>
      <c r="AR9" s="27">
        <f t="shared" si="24"/>
        <v>2.8285278320312504E-5</v>
      </c>
    </row>
    <row r="10" spans="1:44" ht="12.75" customHeight="1" x14ac:dyDescent="0.2">
      <c r="A10" s="1"/>
      <c r="B10" s="2" t="s">
        <v>45</v>
      </c>
      <c r="C10" s="3">
        <v>47.050048828125</v>
      </c>
      <c r="D10" s="3">
        <v>37.114013671875</v>
      </c>
      <c r="E10" s="3">
        <v>22.599609375</v>
      </c>
      <c r="F10" s="3">
        <v>35.1982421875</v>
      </c>
      <c r="G10" s="3">
        <v>132.967529296875</v>
      </c>
      <c r="H10" s="3">
        <v>132.967529296875</v>
      </c>
      <c r="I10" s="3">
        <v>132.967529296875</v>
      </c>
      <c r="J10" s="3">
        <v>132.967529296875</v>
      </c>
      <c r="K10" s="3">
        <v>132.967529296875</v>
      </c>
      <c r="L10" s="3">
        <v>132.967529296875</v>
      </c>
      <c r="M10" s="2">
        <v>41</v>
      </c>
      <c r="N10" s="3">
        <v>2.5146484375</v>
      </c>
      <c r="O10" s="16">
        <v>75</v>
      </c>
      <c r="P10" s="4">
        <v>1.79443359375</v>
      </c>
      <c r="Q10" s="5">
        <v>1</v>
      </c>
      <c r="R10" s="6" t="str">
        <f t="shared" si="0"/>
        <v>Countercurrent</v>
      </c>
      <c r="S10" s="7">
        <f t="shared" si="1"/>
        <v>4.1785828054214607</v>
      </c>
      <c r="T10" s="7">
        <f t="shared" si="2"/>
        <v>4.178386170539234</v>
      </c>
      <c r="U10" s="1">
        <f t="shared" si="3"/>
        <v>42.08203125</v>
      </c>
      <c r="V10" s="8">
        <f t="shared" si="4"/>
        <v>991.39442381603953</v>
      </c>
      <c r="W10" s="1">
        <f t="shared" si="5"/>
        <v>28.89892578125</v>
      </c>
      <c r="X10" s="8">
        <f t="shared" si="6"/>
        <v>995.98141399072961</v>
      </c>
      <c r="Y10" s="8">
        <f t="shared" si="7"/>
        <v>9.93603515625</v>
      </c>
      <c r="Z10" s="8">
        <f t="shared" si="8"/>
        <v>12.5986328125</v>
      </c>
      <c r="AA10" s="9">
        <f t="shared" si="9"/>
        <v>4.1550140646586943E-2</v>
      </c>
      <c r="AB10" s="9">
        <f t="shared" si="10"/>
        <v>2.9787041800259859E-2</v>
      </c>
      <c r="AC10" s="25">
        <f t="shared" si="11"/>
        <v>1725.1014115303699</v>
      </c>
      <c r="AD10" s="20">
        <f t="shared" si="12"/>
        <v>1568.0480577781345</v>
      </c>
      <c r="AE10" s="20">
        <f t="shared" si="13"/>
        <v>157.05335375223535</v>
      </c>
      <c r="AF10" s="33">
        <f t="shared" si="14"/>
        <v>0.9089599297162998</v>
      </c>
      <c r="AG10" s="33">
        <f t="shared" si="15"/>
        <v>0.4063745019920319</v>
      </c>
      <c r="AH10" s="33"/>
      <c r="AI10" s="33">
        <f t="shared" si="16"/>
        <v>0.51527224435590968</v>
      </c>
      <c r="AJ10" s="12"/>
      <c r="AK10" s="33">
        <f t="shared" si="17"/>
        <v>0.46082337317397082</v>
      </c>
      <c r="AL10" s="1">
        <f t="shared" si="18"/>
        <v>1.2246575342465753</v>
      </c>
      <c r="AM10" s="11">
        <f t="shared" si="19"/>
        <v>13.138169107736299</v>
      </c>
      <c r="AN10" s="13">
        <f t="shared" si="20"/>
        <v>3455.382952854276</v>
      </c>
      <c r="AO10" s="29">
        <f t="shared" si="21"/>
        <v>11.851806640625</v>
      </c>
      <c r="AP10" s="29">
        <f t="shared" si="22"/>
        <v>14.514404296875</v>
      </c>
      <c r="AQ10" s="27">
        <f t="shared" si="23"/>
        <v>4.1919189453125005E-5</v>
      </c>
      <c r="AR10" s="27">
        <f t="shared" si="24"/>
        <v>2.9913208007812502E-5</v>
      </c>
    </row>
    <row r="11" spans="1:44" ht="12.75" customHeight="1" x14ac:dyDescent="0.2">
      <c r="A11" s="1"/>
      <c r="B11" s="2" t="s">
        <v>46</v>
      </c>
      <c r="C11" s="3">
        <v>46.530517578125</v>
      </c>
      <c r="D11" s="3">
        <v>36.789306640625</v>
      </c>
      <c r="E11" s="3">
        <v>22.599609375</v>
      </c>
      <c r="F11" s="3">
        <v>34.841064453125</v>
      </c>
      <c r="G11" s="3">
        <v>132.967529296875</v>
      </c>
      <c r="H11" s="3">
        <v>132.967529296875</v>
      </c>
      <c r="I11" s="3">
        <v>132.967529296875</v>
      </c>
      <c r="J11" s="3">
        <v>132.967529296875</v>
      </c>
      <c r="K11" s="3">
        <v>132.967529296875</v>
      </c>
      <c r="L11" s="3">
        <v>132.967529296875</v>
      </c>
      <c r="M11" s="2">
        <v>41</v>
      </c>
      <c r="N11" s="3">
        <v>2.45361328125</v>
      </c>
      <c r="O11" s="16">
        <v>75</v>
      </c>
      <c r="P11" s="4">
        <v>1.77001953125</v>
      </c>
      <c r="Q11" s="5">
        <v>1</v>
      </c>
      <c r="R11" s="6" t="str">
        <f t="shared" si="0"/>
        <v>Countercurrent</v>
      </c>
      <c r="S11" s="7">
        <f t="shared" si="1"/>
        <v>4.1785161193045406</v>
      </c>
      <c r="T11" s="7">
        <f t="shared" si="2"/>
        <v>4.1784163029494836</v>
      </c>
      <c r="U11" s="1">
        <f t="shared" si="3"/>
        <v>41.659912109375</v>
      </c>
      <c r="V11" s="8">
        <f t="shared" si="4"/>
        <v>991.56194253361082</v>
      </c>
      <c r="W11" s="1">
        <f t="shared" si="5"/>
        <v>28.7203369140625</v>
      </c>
      <c r="X11" s="8">
        <f t="shared" si="6"/>
        <v>996.0336523567338</v>
      </c>
      <c r="Y11" s="8">
        <f t="shared" si="7"/>
        <v>9.7412109375</v>
      </c>
      <c r="Z11" s="8">
        <f t="shared" si="8"/>
        <v>12.241455078125</v>
      </c>
      <c r="AA11" s="9">
        <f t="shared" si="9"/>
        <v>4.0548492523041949E-2</v>
      </c>
      <c r="AB11" s="9">
        <f t="shared" si="10"/>
        <v>2.9383316974228191E-2</v>
      </c>
      <c r="AC11" s="25">
        <f t="shared" si="11"/>
        <v>1650.4780107126742</v>
      </c>
      <c r="AD11" s="20">
        <f t="shared" si="12"/>
        <v>1502.9535918013248</v>
      </c>
      <c r="AE11" s="20">
        <f t="shared" si="13"/>
        <v>147.52441891134936</v>
      </c>
      <c r="AF11" s="33">
        <f t="shared" si="14"/>
        <v>0.91061715578528157</v>
      </c>
      <c r="AG11" s="33">
        <f t="shared" si="15"/>
        <v>0.40705563093622793</v>
      </c>
      <c r="AH11" s="33"/>
      <c r="AI11" s="33">
        <f t="shared" si="16"/>
        <v>0.51153324287652646</v>
      </c>
      <c r="AJ11" s="12"/>
      <c r="AK11" s="33">
        <f t="shared" si="17"/>
        <v>0.45929443690637717</v>
      </c>
      <c r="AL11" s="1">
        <f t="shared" si="18"/>
        <v>1.2138888888888888</v>
      </c>
      <c r="AM11" s="11">
        <f t="shared" si="19"/>
        <v>12.899215441070664</v>
      </c>
      <c r="AN11" s="13">
        <f t="shared" si="20"/>
        <v>3367.1529915353331</v>
      </c>
      <c r="AO11" s="29">
        <f t="shared" si="21"/>
        <v>11.689453125</v>
      </c>
      <c r="AP11" s="29">
        <f t="shared" si="22"/>
        <v>14.189697265625</v>
      </c>
      <c r="AQ11" s="27">
        <f t="shared" si="23"/>
        <v>4.09017333984375E-5</v>
      </c>
      <c r="AR11" s="27">
        <f t="shared" si="24"/>
        <v>2.9506225585937502E-5</v>
      </c>
    </row>
    <row r="12" spans="1:44" ht="12.75" customHeight="1" x14ac:dyDescent="0.2">
      <c r="A12" s="1"/>
      <c r="B12" s="2" t="s">
        <v>47</v>
      </c>
      <c r="C12" s="3">
        <v>46.140869140625</v>
      </c>
      <c r="D12" s="3">
        <v>36.626953125</v>
      </c>
      <c r="E12" s="3">
        <v>22.53466796875</v>
      </c>
      <c r="F12" s="3">
        <v>34.6787109375</v>
      </c>
      <c r="G12" s="3">
        <v>132.967529296875</v>
      </c>
      <c r="H12" s="3">
        <v>132.967529296875</v>
      </c>
      <c r="I12" s="3">
        <v>132.967529296875</v>
      </c>
      <c r="J12" s="3">
        <v>132.967529296875</v>
      </c>
      <c r="K12" s="3">
        <v>132.967529296875</v>
      </c>
      <c r="L12" s="3">
        <v>132.967529296875</v>
      </c>
      <c r="M12" s="2">
        <v>41</v>
      </c>
      <c r="N12" s="3">
        <v>2.490234375</v>
      </c>
      <c r="O12" s="16">
        <v>75</v>
      </c>
      <c r="P12" s="4">
        <v>1.81884765625</v>
      </c>
      <c r="Q12" s="5">
        <v>1</v>
      </c>
      <c r="R12" s="6" t="str">
        <f t="shared" si="0"/>
        <v>Countercurrent</v>
      </c>
      <c r="S12" s="7">
        <f t="shared" si="1"/>
        <v>4.1784743510626274</v>
      </c>
      <c r="T12" s="7">
        <f t="shared" si="2"/>
        <v>4.1784360585668985</v>
      </c>
      <c r="U12" s="1">
        <f t="shared" si="3"/>
        <v>41.3839111328125</v>
      </c>
      <c r="V12" s="8">
        <f t="shared" si="4"/>
        <v>991.6707873699055</v>
      </c>
      <c r="W12" s="1">
        <f t="shared" si="5"/>
        <v>28.606689453125</v>
      </c>
      <c r="X12" s="8">
        <f t="shared" si="6"/>
        <v>996.06674486465545</v>
      </c>
      <c r="Y12" s="8">
        <f t="shared" si="7"/>
        <v>9.513916015625</v>
      </c>
      <c r="Z12" s="8">
        <f t="shared" si="8"/>
        <v>12.14404296875</v>
      </c>
      <c r="AA12" s="9">
        <f t="shared" si="9"/>
        <v>4.1158211389864238E-2</v>
      </c>
      <c r="AB12" s="9">
        <f t="shared" si="10"/>
        <v>3.0194894406094085E-2</v>
      </c>
      <c r="AC12" s="25">
        <f t="shared" si="11"/>
        <v>1636.1892968869195</v>
      </c>
      <c r="AD12" s="20">
        <f t="shared" si="12"/>
        <v>1532.182758831749</v>
      </c>
      <c r="AE12" s="20">
        <f t="shared" si="13"/>
        <v>104.00653805517049</v>
      </c>
      <c r="AF12" s="33">
        <f t="shared" si="14"/>
        <v>0.93643367655988363</v>
      </c>
      <c r="AG12" s="33">
        <f t="shared" si="15"/>
        <v>0.40302613480055022</v>
      </c>
      <c r="AH12" s="33"/>
      <c r="AI12" s="33">
        <f t="shared" si="16"/>
        <v>0.5144429160935351</v>
      </c>
      <c r="AJ12" s="12"/>
      <c r="AK12" s="33">
        <f t="shared" si="17"/>
        <v>0.45873452544704263</v>
      </c>
      <c r="AL12" s="1">
        <f t="shared" si="18"/>
        <v>1.2294617563739376</v>
      </c>
      <c r="AM12" s="11">
        <f t="shared" si="19"/>
        <v>12.731976985924607</v>
      </c>
      <c r="AN12" s="13">
        <f t="shared" si="20"/>
        <v>3381.8481704430042</v>
      </c>
      <c r="AO12" s="29">
        <f t="shared" si="21"/>
        <v>11.462158203125</v>
      </c>
      <c r="AP12" s="29">
        <f t="shared" si="22"/>
        <v>14.09228515625</v>
      </c>
      <c r="AQ12" s="27">
        <f t="shared" si="23"/>
        <v>4.1512207031250005E-5</v>
      </c>
      <c r="AR12" s="27">
        <f t="shared" si="24"/>
        <v>3.0320190429687502E-5</v>
      </c>
    </row>
    <row r="13" spans="1:44" ht="12.75" customHeight="1" x14ac:dyDescent="0.2">
      <c r="A13" s="1"/>
      <c r="B13" s="2" t="s">
        <v>48</v>
      </c>
      <c r="C13" s="3">
        <v>45.5888671875</v>
      </c>
      <c r="D13" s="3">
        <v>36.399658203125</v>
      </c>
      <c r="E13" s="3">
        <v>22.599609375</v>
      </c>
      <c r="F13" s="3">
        <v>34.451416015625</v>
      </c>
      <c r="G13" s="3">
        <v>132.967529296875</v>
      </c>
      <c r="H13" s="3">
        <v>132.967529296875</v>
      </c>
      <c r="I13" s="3">
        <v>132.967529296875</v>
      </c>
      <c r="J13" s="3">
        <v>132.967529296875</v>
      </c>
      <c r="K13" s="3">
        <v>132.967529296875</v>
      </c>
      <c r="L13" s="3">
        <v>132.967529296875</v>
      </c>
      <c r="M13" s="2">
        <v>43</v>
      </c>
      <c r="N13" s="3">
        <v>2.5146484375</v>
      </c>
      <c r="O13" s="16">
        <v>75</v>
      </c>
      <c r="P13" s="4">
        <v>1.806640625</v>
      </c>
      <c r="Q13" s="5">
        <v>1</v>
      </c>
      <c r="R13" s="6" t="str">
        <f t="shared" si="0"/>
        <v>Countercurrent</v>
      </c>
      <c r="S13" s="7">
        <f t="shared" si="1"/>
        <v>4.1784178793921658</v>
      </c>
      <c r="T13" s="7">
        <f t="shared" si="2"/>
        <v>4.1784504483970633</v>
      </c>
      <c r="U13" s="1">
        <f t="shared" si="3"/>
        <v>40.9942626953125</v>
      </c>
      <c r="V13" s="8">
        <f t="shared" si="4"/>
        <v>991.82352109733506</v>
      </c>
      <c r="W13" s="1">
        <f t="shared" si="5"/>
        <v>28.5255126953125</v>
      </c>
      <c r="X13" s="8">
        <f t="shared" si="6"/>
        <v>996.09031071893241</v>
      </c>
      <c r="Y13" s="8">
        <f t="shared" si="7"/>
        <v>9.189208984375</v>
      </c>
      <c r="Z13" s="8">
        <f t="shared" si="8"/>
        <v>11.851806640625</v>
      </c>
      <c r="AA13" s="9">
        <f t="shared" si="9"/>
        <v>4.1568124460052695E-2</v>
      </c>
      <c r="AB13" s="9">
        <f t="shared" si="10"/>
        <v>2.9992953691894936E-2</v>
      </c>
      <c r="AC13" s="25">
        <f t="shared" si="11"/>
        <v>1596.0644683484111</v>
      </c>
      <c r="AD13" s="20">
        <f t="shared" si="12"/>
        <v>1485.316654569014</v>
      </c>
      <c r="AE13" s="20">
        <f t="shared" si="13"/>
        <v>110.74781377939712</v>
      </c>
      <c r="AF13" s="33">
        <f t="shared" si="14"/>
        <v>0.93061194207650166</v>
      </c>
      <c r="AG13" s="33">
        <f t="shared" si="15"/>
        <v>0.39971751412429379</v>
      </c>
      <c r="AH13" s="33"/>
      <c r="AI13" s="33">
        <f t="shared" si="16"/>
        <v>0.5155367231638418</v>
      </c>
      <c r="AJ13" s="12"/>
      <c r="AK13" s="33">
        <f t="shared" si="17"/>
        <v>0.4576271186440678</v>
      </c>
      <c r="AL13" s="1">
        <f t="shared" si="18"/>
        <v>1.2390670553935861</v>
      </c>
      <c r="AM13" s="11">
        <f t="shared" si="19"/>
        <v>12.421223799095106</v>
      </c>
      <c r="AN13" s="13">
        <f t="shared" si="20"/>
        <v>3381.4459198895001</v>
      </c>
      <c r="AO13" s="29">
        <f t="shared" si="21"/>
        <v>11.137451171875</v>
      </c>
      <c r="AP13" s="29">
        <f t="shared" si="22"/>
        <v>13.800048828125</v>
      </c>
      <c r="AQ13" s="27">
        <f t="shared" si="23"/>
        <v>4.1919189453125005E-5</v>
      </c>
      <c r="AR13" s="27">
        <f t="shared" si="24"/>
        <v>3.0116699218750002E-5</v>
      </c>
    </row>
    <row r="14" spans="1:44" ht="12.75" customHeight="1" x14ac:dyDescent="0.2">
      <c r="A14" s="1"/>
      <c r="B14" s="2" t="s">
        <v>49</v>
      </c>
      <c r="C14" s="3">
        <v>45.101806640625</v>
      </c>
      <c r="D14" s="3">
        <v>36.107421875</v>
      </c>
      <c r="E14" s="3">
        <v>22.599609375</v>
      </c>
      <c r="F14" s="3">
        <v>34.1591796875</v>
      </c>
      <c r="G14" s="3">
        <v>132.967529296875</v>
      </c>
      <c r="H14" s="3">
        <v>132.967529296875</v>
      </c>
      <c r="I14" s="3">
        <v>132.967529296875</v>
      </c>
      <c r="J14" s="3">
        <v>132.967529296875</v>
      </c>
      <c r="K14" s="3">
        <v>132.967529296875</v>
      </c>
      <c r="L14" s="3">
        <v>132.967529296875</v>
      </c>
      <c r="M14" s="2">
        <v>42</v>
      </c>
      <c r="N14" s="3">
        <v>2.47802734375</v>
      </c>
      <c r="O14" s="16">
        <v>75</v>
      </c>
      <c r="P14" s="4">
        <v>1.8310546875</v>
      </c>
      <c r="Q14" s="5">
        <v>1</v>
      </c>
      <c r="R14" s="6" t="str">
        <f t="shared" si="0"/>
        <v>Countercurrent</v>
      </c>
      <c r="S14" s="7">
        <f t="shared" si="1"/>
        <v>4.1783643599586151</v>
      </c>
      <c r="T14" s="7">
        <f t="shared" si="2"/>
        <v>4.1784769397221613</v>
      </c>
      <c r="U14" s="1">
        <f t="shared" si="3"/>
        <v>40.6046142578125</v>
      </c>
      <c r="V14" s="8">
        <f t="shared" si="4"/>
        <v>991.97516042546931</v>
      </c>
      <c r="W14" s="1">
        <f t="shared" si="5"/>
        <v>28.37939453125</v>
      </c>
      <c r="X14" s="8">
        <f t="shared" si="6"/>
        <v>996.13257844108284</v>
      </c>
      <c r="Y14" s="8">
        <f t="shared" si="7"/>
        <v>8.994384765625</v>
      </c>
      <c r="Z14" s="8">
        <f t="shared" si="8"/>
        <v>11.5595703125</v>
      </c>
      <c r="AA14" s="9">
        <f t="shared" si="9"/>
        <v>4.0969026197585093E-2</v>
      </c>
      <c r="AB14" s="9">
        <f t="shared" si="10"/>
        <v>3.0399553785433436E-2</v>
      </c>
      <c r="AC14" s="25">
        <f t="shared" si="11"/>
        <v>1539.6904347558955</v>
      </c>
      <c r="AD14" s="20">
        <f t="shared" si="12"/>
        <v>1468.3409459225297</v>
      </c>
      <c r="AE14" s="20">
        <f t="shared" si="13"/>
        <v>71.34948883336574</v>
      </c>
      <c r="AF14" s="33">
        <f t="shared" si="14"/>
        <v>0.95365984796503744</v>
      </c>
      <c r="AG14" s="33">
        <f t="shared" si="15"/>
        <v>0.39971139971139968</v>
      </c>
      <c r="AH14" s="33"/>
      <c r="AI14" s="33">
        <f t="shared" si="16"/>
        <v>0.51370851370851367</v>
      </c>
      <c r="AJ14" s="12"/>
      <c r="AK14" s="33">
        <f t="shared" si="17"/>
        <v>0.45670995670995668</v>
      </c>
      <c r="AL14" s="1">
        <f t="shared" si="18"/>
        <v>1.2344213649851632</v>
      </c>
      <c r="AM14" s="11">
        <f t="shared" si="19"/>
        <v>12.180233466479693</v>
      </c>
      <c r="AN14" s="13">
        <f t="shared" si="20"/>
        <v>3326.5511245895632</v>
      </c>
      <c r="AO14" s="29">
        <f t="shared" si="21"/>
        <v>10.942626953125</v>
      </c>
      <c r="AP14" s="29">
        <f t="shared" si="22"/>
        <v>13.5078125</v>
      </c>
      <c r="AQ14" s="27">
        <f t="shared" si="23"/>
        <v>4.1308715820312501E-5</v>
      </c>
      <c r="AR14" s="27">
        <f t="shared" si="24"/>
        <v>3.0523681640624999E-5</v>
      </c>
    </row>
    <row r="15" spans="1:44" ht="12.75" customHeight="1" x14ac:dyDescent="0.2">
      <c r="A15" s="1"/>
      <c r="B15" s="2" t="s">
        <v>50</v>
      </c>
      <c r="C15" s="3">
        <v>44.74462890625</v>
      </c>
      <c r="D15" s="3">
        <v>35.84765625</v>
      </c>
      <c r="E15" s="3">
        <v>22.632080078125</v>
      </c>
      <c r="F15" s="3">
        <v>33.96435546875</v>
      </c>
      <c r="G15" s="3">
        <v>132.967529296875</v>
      </c>
      <c r="H15" s="3">
        <v>132.967529296875</v>
      </c>
      <c r="I15" s="3">
        <v>132.967529296875</v>
      </c>
      <c r="J15" s="3">
        <v>132.967529296875</v>
      </c>
      <c r="K15" s="3">
        <v>132.967529296875</v>
      </c>
      <c r="L15" s="3">
        <v>132.967529296875</v>
      </c>
      <c r="M15" s="2">
        <v>42</v>
      </c>
      <c r="N15" s="3">
        <v>2.5146484375</v>
      </c>
      <c r="O15" s="16">
        <v>75</v>
      </c>
      <c r="P15" s="4">
        <v>1.79443359375</v>
      </c>
      <c r="Q15" s="5">
        <v>1</v>
      </c>
      <c r="R15" s="6" t="str">
        <f t="shared" si="0"/>
        <v>Countercurrent</v>
      </c>
      <c r="S15" s="7">
        <f t="shared" si="1"/>
        <v>4.1783241076092512</v>
      </c>
      <c r="T15" s="7">
        <f t="shared" si="2"/>
        <v>4.1784919869402071</v>
      </c>
      <c r="U15" s="1">
        <f t="shared" si="3"/>
        <v>40.296142578125</v>
      </c>
      <c r="V15" s="8">
        <f t="shared" si="4"/>
        <v>992.09442752915857</v>
      </c>
      <c r="W15" s="1">
        <f t="shared" si="5"/>
        <v>28.2982177734375</v>
      </c>
      <c r="X15" s="8">
        <f t="shared" si="6"/>
        <v>996.15597654723206</v>
      </c>
      <c r="Y15" s="8">
        <f t="shared" si="7"/>
        <v>8.89697265625</v>
      </c>
      <c r="Z15" s="8">
        <f t="shared" si="8"/>
        <v>11.332275390625</v>
      </c>
      <c r="AA15" s="9">
        <f t="shared" si="9"/>
        <v>4.1579478367310928E-2</v>
      </c>
      <c r="AB15" s="9">
        <f t="shared" si="10"/>
        <v>2.9792262482186506E-2</v>
      </c>
      <c r="AC15" s="25">
        <f t="shared" si="11"/>
        <v>1545.6936298015919</v>
      </c>
      <c r="AD15" s="20">
        <f t="shared" si="12"/>
        <v>1410.7179074575254</v>
      </c>
      <c r="AE15" s="20">
        <f t="shared" si="13"/>
        <v>134.97572234406653</v>
      </c>
      <c r="AF15" s="33">
        <f t="shared" si="14"/>
        <v>0.91267627701785103</v>
      </c>
      <c r="AG15" s="33">
        <f t="shared" si="15"/>
        <v>0.4023494860499266</v>
      </c>
      <c r="AH15" s="33"/>
      <c r="AI15" s="33">
        <f t="shared" si="16"/>
        <v>0.51248164464023493</v>
      </c>
      <c r="AJ15" s="12"/>
      <c r="AK15" s="33">
        <f t="shared" si="17"/>
        <v>0.45741556534508077</v>
      </c>
      <c r="AL15" s="1">
        <f t="shared" si="18"/>
        <v>1.2259036144578312</v>
      </c>
      <c r="AM15" s="11">
        <f t="shared" si="19"/>
        <v>11.956618512823908</v>
      </c>
      <c r="AN15" s="13">
        <f t="shared" si="20"/>
        <v>3401.9775832980554</v>
      </c>
      <c r="AO15" s="29">
        <f t="shared" si="21"/>
        <v>10.7802734375</v>
      </c>
      <c r="AP15" s="29">
        <f t="shared" si="22"/>
        <v>13.215576171875</v>
      </c>
      <c r="AQ15" s="27">
        <f t="shared" si="23"/>
        <v>4.1919189453125005E-5</v>
      </c>
      <c r="AR15" s="27">
        <f t="shared" si="24"/>
        <v>2.9913208007812502E-5</v>
      </c>
    </row>
    <row r="16" spans="1:44" ht="12.75" customHeight="1" x14ac:dyDescent="0.2">
      <c r="A16" s="1"/>
      <c r="B16" s="2" t="s">
        <v>51</v>
      </c>
      <c r="C16" s="3">
        <v>44.22509765625</v>
      </c>
      <c r="D16" s="3">
        <v>35.52294921875</v>
      </c>
      <c r="E16" s="3">
        <v>22.632080078125</v>
      </c>
      <c r="F16" s="3">
        <v>33.6396484375</v>
      </c>
      <c r="G16" s="3">
        <v>132.967529296875</v>
      </c>
      <c r="H16" s="3">
        <v>132.967529296875</v>
      </c>
      <c r="I16" s="3">
        <v>132.967529296875</v>
      </c>
      <c r="J16" s="3">
        <v>132.967529296875</v>
      </c>
      <c r="K16" s="3">
        <v>132.967529296875</v>
      </c>
      <c r="L16" s="3">
        <v>132.967529296875</v>
      </c>
      <c r="M16" s="2">
        <v>42</v>
      </c>
      <c r="N16" s="3">
        <v>2.47802734375</v>
      </c>
      <c r="O16" s="16">
        <v>75</v>
      </c>
      <c r="P16" s="4">
        <v>1.74560546875</v>
      </c>
      <c r="Q16" s="5">
        <v>1</v>
      </c>
      <c r="R16" s="6" t="str">
        <f t="shared" si="0"/>
        <v>Countercurrent</v>
      </c>
      <c r="S16" s="7">
        <f t="shared" si="1"/>
        <v>4.1782720934863669</v>
      </c>
      <c r="T16" s="7">
        <f t="shared" si="2"/>
        <v>4.1785227942666188</v>
      </c>
      <c r="U16" s="1">
        <f t="shared" si="3"/>
        <v>39.8740234375</v>
      </c>
      <c r="V16" s="8">
        <f t="shared" si="4"/>
        <v>992.25651030417907</v>
      </c>
      <c r="W16" s="1">
        <f t="shared" si="5"/>
        <v>28.1358642578125</v>
      </c>
      <c r="X16" s="8">
        <f t="shared" si="6"/>
        <v>996.20259236542086</v>
      </c>
      <c r="Y16" s="8">
        <f t="shared" si="7"/>
        <v>8.7021484375</v>
      </c>
      <c r="Z16" s="8">
        <f t="shared" si="8"/>
        <v>11.007568359375</v>
      </c>
      <c r="AA16" s="9">
        <f t="shared" si="9"/>
        <v>4.098064607579515E-2</v>
      </c>
      <c r="AB16" s="9">
        <f t="shared" si="10"/>
        <v>2.898294488693343E-2</v>
      </c>
      <c r="AC16" s="25">
        <f t="shared" si="11"/>
        <v>1490.053995161388</v>
      </c>
      <c r="AD16" s="20">
        <f t="shared" si="12"/>
        <v>1333.0814273475316</v>
      </c>
      <c r="AE16" s="20">
        <f t="shared" si="13"/>
        <v>156.97256781385636</v>
      </c>
      <c r="AF16" s="33">
        <f t="shared" si="14"/>
        <v>0.89465310094561057</v>
      </c>
      <c r="AG16" s="33">
        <f t="shared" si="15"/>
        <v>0.40300751879699248</v>
      </c>
      <c r="AH16" s="33"/>
      <c r="AI16" s="33">
        <f t="shared" si="16"/>
        <v>0.50977443609022555</v>
      </c>
      <c r="AJ16" s="12"/>
      <c r="AK16" s="33">
        <f t="shared" si="17"/>
        <v>0.45639097744360901</v>
      </c>
      <c r="AL16" s="1">
        <f t="shared" si="18"/>
        <v>1.2177914110429449</v>
      </c>
      <c r="AM16" s="11">
        <f t="shared" si="19"/>
        <v>11.700328868185798</v>
      </c>
      <c r="AN16" s="13">
        <f t="shared" si="20"/>
        <v>3351.3542809646847</v>
      </c>
      <c r="AO16" s="29">
        <f t="shared" si="21"/>
        <v>10.58544921875</v>
      </c>
      <c r="AP16" s="29">
        <f t="shared" si="22"/>
        <v>12.890869140625</v>
      </c>
      <c r="AQ16" s="27">
        <f t="shared" si="23"/>
        <v>4.1308715820312501E-5</v>
      </c>
      <c r="AR16" s="27">
        <f t="shared" si="24"/>
        <v>2.9099243164062501E-5</v>
      </c>
    </row>
    <row r="17" spans="1:44" ht="12.75" customHeight="1" x14ac:dyDescent="0.2">
      <c r="A17" s="1"/>
      <c r="B17" s="2" t="s">
        <v>52</v>
      </c>
      <c r="C17" s="3">
        <v>43.997802734375</v>
      </c>
      <c r="D17" s="3">
        <v>35.39306640625</v>
      </c>
      <c r="E17" s="3">
        <v>22.66455078125</v>
      </c>
      <c r="F17" s="3">
        <v>33.542236328125</v>
      </c>
      <c r="G17" s="3">
        <v>132.967529296875</v>
      </c>
      <c r="H17" s="3">
        <v>132.967529296875</v>
      </c>
      <c r="I17" s="3">
        <v>132.967529296875</v>
      </c>
      <c r="J17" s="3">
        <v>132.967529296875</v>
      </c>
      <c r="K17" s="3">
        <v>132.967529296875</v>
      </c>
      <c r="L17" s="3">
        <v>132.967529296875</v>
      </c>
      <c r="M17" s="2">
        <v>42</v>
      </c>
      <c r="N17" s="3">
        <v>2.5634765625</v>
      </c>
      <c r="O17" s="16">
        <v>75</v>
      </c>
      <c r="P17" s="4">
        <v>1.806640625</v>
      </c>
      <c r="Q17" s="5">
        <v>1</v>
      </c>
      <c r="R17" s="6" t="str">
        <f t="shared" si="0"/>
        <v>Countercurrent</v>
      </c>
      <c r="S17" s="7">
        <f t="shared" si="1"/>
        <v>4.1782511653178744</v>
      </c>
      <c r="T17" s="7">
        <f t="shared" si="2"/>
        <v>4.1785290704981257</v>
      </c>
      <c r="U17" s="1">
        <f t="shared" si="3"/>
        <v>39.6954345703125</v>
      </c>
      <c r="V17" s="8">
        <f t="shared" si="4"/>
        <v>992.32469053841169</v>
      </c>
      <c r="W17" s="1">
        <f t="shared" si="5"/>
        <v>28.1033935546875</v>
      </c>
      <c r="X17" s="8">
        <f t="shared" si="6"/>
        <v>996.21188661186727</v>
      </c>
      <c r="Y17" s="8">
        <f t="shared" si="7"/>
        <v>8.604736328125</v>
      </c>
      <c r="Z17" s="8">
        <f t="shared" si="8"/>
        <v>10.877685546875</v>
      </c>
      <c r="AA17" s="9">
        <f t="shared" si="9"/>
        <v>4.2396684776421396E-2</v>
      </c>
      <c r="AB17" s="9">
        <f t="shared" si="10"/>
        <v>2.9996614424348218E-2</v>
      </c>
      <c r="AC17" s="25">
        <f t="shared" si="11"/>
        <v>1524.2773912230753</v>
      </c>
      <c r="AD17" s="20">
        <f t="shared" si="12"/>
        <v>1363.4278746806285</v>
      </c>
      <c r="AE17" s="20">
        <f t="shared" si="13"/>
        <v>160.84951654244674</v>
      </c>
      <c r="AF17" s="33">
        <f t="shared" si="14"/>
        <v>0.89447490498210325</v>
      </c>
      <c r="AG17" s="33">
        <f t="shared" si="15"/>
        <v>0.40334855403348552</v>
      </c>
      <c r="AH17" s="33"/>
      <c r="AI17" s="33">
        <f t="shared" si="16"/>
        <v>0.50989345509893458</v>
      </c>
      <c r="AJ17" s="12"/>
      <c r="AK17" s="33">
        <f t="shared" si="17"/>
        <v>0.45662100456621002</v>
      </c>
      <c r="AL17" s="1">
        <f t="shared" si="18"/>
        <v>1.2173913043478262</v>
      </c>
      <c r="AM17" s="11">
        <f t="shared" si="19"/>
        <v>11.554805646861015</v>
      </c>
      <c r="AN17" s="13">
        <f t="shared" si="20"/>
        <v>3471.5047706423375</v>
      </c>
      <c r="AO17" s="29">
        <f t="shared" si="21"/>
        <v>10.45556640625</v>
      </c>
      <c r="AP17" s="29">
        <f t="shared" si="22"/>
        <v>12.728515625</v>
      </c>
      <c r="AQ17" s="27">
        <f t="shared" si="23"/>
        <v>4.2733154296875006E-5</v>
      </c>
      <c r="AR17" s="27">
        <f t="shared" si="24"/>
        <v>3.0116699218750002E-5</v>
      </c>
    </row>
    <row r="18" spans="1:44" ht="12.75" customHeight="1" x14ac:dyDescent="0.2">
      <c r="A18" s="1"/>
      <c r="B18" s="2" t="s">
        <v>53</v>
      </c>
      <c r="C18" s="3">
        <v>43.57568359375</v>
      </c>
      <c r="D18" s="3">
        <v>35.165771484375</v>
      </c>
      <c r="E18" s="3">
        <v>22.66455078125</v>
      </c>
      <c r="F18" s="3">
        <v>33.3798828125</v>
      </c>
      <c r="G18" s="3">
        <v>132.967529296875</v>
      </c>
      <c r="H18" s="3">
        <v>132.967529296875</v>
      </c>
      <c r="I18" s="3">
        <v>132.967529296875</v>
      </c>
      <c r="J18" s="3">
        <v>132.967529296875</v>
      </c>
      <c r="K18" s="3">
        <v>132.967529296875</v>
      </c>
      <c r="L18" s="3">
        <v>132.967529296875</v>
      </c>
      <c r="M18" s="2">
        <v>41</v>
      </c>
      <c r="N18" s="3">
        <v>2.45361328125</v>
      </c>
      <c r="O18" s="16">
        <v>75</v>
      </c>
      <c r="P18" s="4">
        <v>1.7578125</v>
      </c>
      <c r="Q18" s="5">
        <v>1</v>
      </c>
      <c r="R18" s="6" t="str">
        <f t="shared" si="0"/>
        <v>Countercurrent</v>
      </c>
      <c r="S18" s="7">
        <f t="shared" si="1"/>
        <v>4.1782147728918257</v>
      </c>
      <c r="T18" s="7">
        <f t="shared" si="2"/>
        <v>4.1785449294799877</v>
      </c>
      <c r="U18" s="1">
        <f t="shared" si="3"/>
        <v>39.3707275390625</v>
      </c>
      <c r="V18" s="8">
        <f t="shared" si="4"/>
        <v>992.4480524733259</v>
      </c>
      <c r="W18" s="1">
        <f t="shared" si="5"/>
        <v>28.022216796875</v>
      </c>
      <c r="X18" s="8">
        <f t="shared" si="6"/>
        <v>996.23507997792444</v>
      </c>
      <c r="Y18" s="8">
        <f t="shared" si="7"/>
        <v>8.409912109375</v>
      </c>
      <c r="Z18" s="8">
        <f t="shared" si="8"/>
        <v>10.71533203125</v>
      </c>
      <c r="AA18" s="9">
        <f t="shared" si="9"/>
        <v>4.0584728708320819E-2</v>
      </c>
      <c r="AB18" s="9">
        <f t="shared" si="10"/>
        <v>2.9186574608728255E-2</v>
      </c>
      <c r="AC18" s="25">
        <f t="shared" si="11"/>
        <v>1426.0832029270568</v>
      </c>
      <c r="AD18" s="20">
        <f t="shared" si="12"/>
        <v>1306.8141776125426</v>
      </c>
      <c r="AE18" s="20">
        <f t="shared" si="13"/>
        <v>119.26902531451424</v>
      </c>
      <c r="AF18" s="33">
        <f t="shared" si="14"/>
        <v>0.91636601211646507</v>
      </c>
      <c r="AG18" s="33">
        <f t="shared" si="15"/>
        <v>0.40217391304347827</v>
      </c>
      <c r="AH18" s="33"/>
      <c r="AI18" s="33">
        <f t="shared" si="16"/>
        <v>0.51242236024844723</v>
      </c>
      <c r="AJ18" s="12"/>
      <c r="AK18" s="33">
        <f t="shared" si="17"/>
        <v>0.45729813664596275</v>
      </c>
      <c r="AL18" s="1">
        <f t="shared" si="18"/>
        <v>1.2261146496815287</v>
      </c>
      <c r="AM18" s="11">
        <f t="shared" si="19"/>
        <v>11.309374451412479</v>
      </c>
      <c r="AN18" s="13">
        <f t="shared" si="20"/>
        <v>3318.353769380994</v>
      </c>
      <c r="AO18" s="29">
        <f t="shared" si="21"/>
        <v>10.19580078125</v>
      </c>
      <c r="AP18" s="29">
        <f t="shared" si="22"/>
        <v>12.501220703125</v>
      </c>
      <c r="AQ18" s="27">
        <f t="shared" si="23"/>
        <v>4.09017333984375E-5</v>
      </c>
      <c r="AR18" s="27">
        <f t="shared" si="24"/>
        <v>2.9302734375000001E-5</v>
      </c>
    </row>
    <row r="19" spans="1:44" ht="12.75" customHeight="1" x14ac:dyDescent="0.2">
      <c r="A19" s="1"/>
      <c r="B19" s="2" t="s">
        <v>54</v>
      </c>
      <c r="C19" s="3">
        <v>43.218505859375</v>
      </c>
      <c r="D19" s="3">
        <v>34.9384765625</v>
      </c>
      <c r="E19" s="3">
        <v>22.697021484375</v>
      </c>
      <c r="F19" s="3">
        <v>33.25</v>
      </c>
      <c r="G19" s="3">
        <v>132.967529296875</v>
      </c>
      <c r="H19" s="3">
        <v>132.967529296875</v>
      </c>
      <c r="I19" s="3">
        <v>132.967529296875</v>
      </c>
      <c r="J19" s="3">
        <v>132.967529296875</v>
      </c>
      <c r="K19" s="3">
        <v>132.967529296875</v>
      </c>
      <c r="L19" s="3">
        <v>132.967529296875</v>
      </c>
      <c r="M19" s="2">
        <v>41</v>
      </c>
      <c r="N19" s="3">
        <v>2.52685546875</v>
      </c>
      <c r="O19" s="16">
        <v>75</v>
      </c>
      <c r="P19" s="4">
        <v>1.72119140625</v>
      </c>
      <c r="Q19" s="5">
        <v>1</v>
      </c>
      <c r="R19" s="6" t="str">
        <f t="shared" si="0"/>
        <v>Countercurrent</v>
      </c>
      <c r="S19" s="7">
        <f t="shared" si="1"/>
        <v>4.1781838663281645</v>
      </c>
      <c r="T19" s="7">
        <f t="shared" si="2"/>
        <v>4.1785545607667203</v>
      </c>
      <c r="U19" s="1">
        <f t="shared" si="3"/>
        <v>39.0784912109375</v>
      </c>
      <c r="V19" s="8">
        <f t="shared" si="4"/>
        <v>992.55841097390191</v>
      </c>
      <c r="W19" s="1">
        <f t="shared" si="5"/>
        <v>27.9735107421875</v>
      </c>
      <c r="X19" s="8">
        <f t="shared" si="6"/>
        <v>996.24896699408544</v>
      </c>
      <c r="Y19" s="8">
        <f t="shared" si="7"/>
        <v>8.280029296875</v>
      </c>
      <c r="Z19" s="8">
        <f t="shared" si="8"/>
        <v>10.552978515625</v>
      </c>
      <c r="AA19" s="9">
        <f t="shared" si="9"/>
        <v>4.1800860813720239E-2</v>
      </c>
      <c r="AB19" s="9">
        <f t="shared" si="10"/>
        <v>2.8578919341260996E-2</v>
      </c>
      <c r="AC19" s="25">
        <f t="shared" si="11"/>
        <v>1446.1210457827683</v>
      </c>
      <c r="AD19" s="20">
        <f t="shared" si="12"/>
        <v>1260.2216432053144</v>
      </c>
      <c r="AE19" s="20">
        <f t="shared" si="13"/>
        <v>185.89940257745388</v>
      </c>
      <c r="AF19" s="33">
        <f t="shared" si="14"/>
        <v>0.87144962510601687</v>
      </c>
      <c r="AG19" s="33">
        <f t="shared" si="15"/>
        <v>0.40348101265822783</v>
      </c>
      <c r="AH19" s="33"/>
      <c r="AI19" s="33">
        <f t="shared" si="16"/>
        <v>0.51424050632911389</v>
      </c>
      <c r="AJ19" s="12"/>
      <c r="AK19" s="33">
        <f t="shared" si="17"/>
        <v>0.45886075949367089</v>
      </c>
      <c r="AL19" s="1">
        <f t="shared" si="18"/>
        <v>1.228013029315961</v>
      </c>
      <c r="AM19" s="11">
        <f t="shared" si="19"/>
        <v>11.066102967448135</v>
      </c>
      <c r="AN19" s="13">
        <f t="shared" si="20"/>
        <v>3438.9538129391835</v>
      </c>
      <c r="AO19" s="29">
        <f t="shared" si="21"/>
        <v>9.968505859375</v>
      </c>
      <c r="AP19" s="29">
        <f t="shared" si="22"/>
        <v>12.241455078125</v>
      </c>
      <c r="AQ19" s="27">
        <f t="shared" si="23"/>
        <v>4.2122680664062502E-5</v>
      </c>
      <c r="AR19" s="27">
        <f t="shared" si="24"/>
        <v>2.8692260742187501E-5</v>
      </c>
    </row>
    <row r="20" spans="1:44" ht="12.75" customHeight="1" x14ac:dyDescent="0.2">
      <c r="A20" s="1"/>
      <c r="B20" s="2" t="s">
        <v>55</v>
      </c>
      <c r="C20" s="3">
        <v>43.023681640625</v>
      </c>
      <c r="D20" s="3">
        <v>34.80859375</v>
      </c>
      <c r="E20" s="3">
        <v>22.697021484375</v>
      </c>
      <c r="F20" s="3">
        <v>33.1201171875</v>
      </c>
      <c r="G20" s="3">
        <v>132.967529296875</v>
      </c>
      <c r="H20" s="3">
        <v>132.967529296875</v>
      </c>
      <c r="I20" s="3">
        <v>132.967529296875</v>
      </c>
      <c r="J20" s="3">
        <v>132.967529296875</v>
      </c>
      <c r="K20" s="3">
        <v>132.967529296875</v>
      </c>
      <c r="L20" s="3">
        <v>132.967529296875</v>
      </c>
      <c r="M20" s="2">
        <v>42</v>
      </c>
      <c r="N20" s="3">
        <v>2.52685546875</v>
      </c>
      <c r="O20" s="16">
        <v>75</v>
      </c>
      <c r="P20" s="4">
        <v>1.59912109375</v>
      </c>
      <c r="Q20" s="5">
        <v>1</v>
      </c>
      <c r="R20" s="6" t="str">
        <f t="shared" si="0"/>
        <v>Countercurrent</v>
      </c>
      <c r="S20" s="7">
        <f t="shared" si="1"/>
        <v>4.1781674587787174</v>
      </c>
      <c r="T20" s="7">
        <f t="shared" si="2"/>
        <v>4.1785675382893404</v>
      </c>
      <c r="U20" s="1">
        <f t="shared" si="3"/>
        <v>38.9161376953125</v>
      </c>
      <c r="V20" s="8">
        <f t="shared" si="4"/>
        <v>992.61944691345275</v>
      </c>
      <c r="W20" s="1">
        <f t="shared" si="5"/>
        <v>27.9085693359375</v>
      </c>
      <c r="X20" s="8">
        <f t="shared" si="6"/>
        <v>996.2674491333662</v>
      </c>
      <c r="Y20" s="8">
        <f t="shared" si="7"/>
        <v>8.215087890625</v>
      </c>
      <c r="Z20" s="8">
        <f t="shared" si="8"/>
        <v>10.423095703125</v>
      </c>
      <c r="AA20" s="9">
        <f t="shared" si="9"/>
        <v>4.1803431297014304E-2</v>
      </c>
      <c r="AB20" s="9">
        <f t="shared" si="10"/>
        <v>2.655253821542785E-2</v>
      </c>
      <c r="AC20" s="25">
        <f t="shared" si="11"/>
        <v>1434.8615149197362</v>
      </c>
      <c r="AD20" s="20">
        <f t="shared" si="12"/>
        <v>1156.4588767802504</v>
      </c>
      <c r="AE20" s="20">
        <f t="shared" si="13"/>
        <v>278.40263813948582</v>
      </c>
      <c r="AF20" s="33">
        <f t="shared" si="14"/>
        <v>0.80597246825240887</v>
      </c>
      <c r="AG20" s="33">
        <f t="shared" si="15"/>
        <v>0.40415335463258784</v>
      </c>
      <c r="AH20" s="33"/>
      <c r="AI20" s="33">
        <f t="shared" si="16"/>
        <v>0.51277955271565501</v>
      </c>
      <c r="AJ20" s="12"/>
      <c r="AK20" s="33">
        <f t="shared" si="17"/>
        <v>0.45846645367412142</v>
      </c>
      <c r="AL20" s="1">
        <f t="shared" si="18"/>
        <v>1.222950819672131</v>
      </c>
      <c r="AM20" s="11">
        <f t="shared" si="19"/>
        <v>10.970560144437991</v>
      </c>
      <c r="AN20" s="13">
        <f t="shared" si="20"/>
        <v>3441.8947668468163</v>
      </c>
      <c r="AO20" s="29">
        <f t="shared" si="21"/>
        <v>9.903564453125</v>
      </c>
      <c r="AP20" s="29">
        <f t="shared" si="22"/>
        <v>12.111572265625</v>
      </c>
      <c r="AQ20" s="27">
        <f t="shared" si="23"/>
        <v>4.2122680664062502E-5</v>
      </c>
      <c r="AR20" s="27">
        <f t="shared" si="24"/>
        <v>2.6657348632812502E-5</v>
      </c>
    </row>
    <row r="21" spans="1:44" ht="12.75" customHeight="1" x14ac:dyDescent="0.2">
      <c r="A21" s="1"/>
      <c r="B21" s="2" t="s">
        <v>56</v>
      </c>
      <c r="C21" s="3">
        <v>42.92626953125</v>
      </c>
      <c r="D21" s="3">
        <v>34.6787109375</v>
      </c>
      <c r="E21" s="3">
        <v>22.697021484375</v>
      </c>
      <c r="F21" s="3">
        <v>33.022705078125</v>
      </c>
      <c r="G21" s="3">
        <v>132.967529296875</v>
      </c>
      <c r="H21" s="3">
        <v>132.967529296875</v>
      </c>
      <c r="I21" s="3">
        <v>132.967529296875</v>
      </c>
      <c r="J21" s="3">
        <v>132.967529296875</v>
      </c>
      <c r="K21" s="3">
        <v>132.967529296875</v>
      </c>
      <c r="L21" s="3">
        <v>132.967529296875</v>
      </c>
      <c r="M21" s="2">
        <v>41</v>
      </c>
      <c r="N21" s="3">
        <v>2.5146484375</v>
      </c>
      <c r="O21" s="16">
        <v>75</v>
      </c>
      <c r="P21" s="4">
        <v>1.64794921875</v>
      </c>
      <c r="Q21" s="5">
        <v>1</v>
      </c>
      <c r="R21" s="6" t="str">
        <f t="shared" si="0"/>
        <v>Countercurrent</v>
      </c>
      <c r="S21" s="7">
        <f t="shared" si="1"/>
        <v>4.178156299841242</v>
      </c>
      <c r="T21" s="7">
        <f t="shared" si="2"/>
        <v>4.1785773736595102</v>
      </c>
      <c r="U21" s="1">
        <f t="shared" si="3"/>
        <v>38.802490234375</v>
      </c>
      <c r="V21" s="8">
        <f t="shared" si="4"/>
        <v>992.66205510202269</v>
      </c>
      <c r="W21" s="1">
        <f t="shared" si="5"/>
        <v>27.85986328125</v>
      </c>
      <c r="X21" s="8">
        <f t="shared" si="6"/>
        <v>996.28128529802495</v>
      </c>
      <c r="Y21" s="8">
        <f t="shared" si="7"/>
        <v>8.24755859375</v>
      </c>
      <c r="Z21" s="8">
        <f t="shared" si="8"/>
        <v>10.32568359375</v>
      </c>
      <c r="AA21" s="9">
        <f t="shared" si="9"/>
        <v>4.160326809713067E-2</v>
      </c>
      <c r="AB21" s="9">
        <f t="shared" si="10"/>
        <v>2.73636827627021E-2</v>
      </c>
      <c r="AC21" s="25">
        <f t="shared" si="11"/>
        <v>1433.6315153899095</v>
      </c>
      <c r="AD21" s="20">
        <f t="shared" si="12"/>
        <v>1180.6517308337773</v>
      </c>
      <c r="AE21" s="20">
        <f t="shared" si="13"/>
        <v>252.97978455613224</v>
      </c>
      <c r="AF21" s="33">
        <f t="shared" si="14"/>
        <v>0.82353918573886231</v>
      </c>
      <c r="AG21" s="33">
        <f t="shared" si="15"/>
        <v>0.40770465489566615</v>
      </c>
      <c r="AH21" s="33"/>
      <c r="AI21" s="33">
        <f t="shared" si="16"/>
        <v>0.5104333868378812</v>
      </c>
      <c r="AJ21" s="12"/>
      <c r="AK21" s="33">
        <f t="shared" si="17"/>
        <v>0.4590690208667737</v>
      </c>
      <c r="AL21" s="1">
        <f t="shared" si="18"/>
        <v>1.2098360655737705</v>
      </c>
      <c r="AM21" s="11">
        <f t="shared" si="19"/>
        <v>10.909659271121292</v>
      </c>
      <c r="AN21" s="13">
        <f t="shared" si="20"/>
        <v>3458.1414693405122</v>
      </c>
      <c r="AO21" s="29">
        <f t="shared" si="21"/>
        <v>9.903564453125</v>
      </c>
      <c r="AP21" s="29">
        <f t="shared" si="22"/>
        <v>11.981689453125</v>
      </c>
      <c r="AQ21" s="27">
        <f t="shared" si="23"/>
        <v>4.1919189453125005E-5</v>
      </c>
      <c r="AR21" s="27">
        <f t="shared" si="24"/>
        <v>2.7471313476562503E-5</v>
      </c>
    </row>
    <row r="22" spans="1:44" ht="12.75" customHeight="1" x14ac:dyDescent="0.2">
      <c r="A22" s="1"/>
      <c r="B22" s="2" t="s">
        <v>57</v>
      </c>
      <c r="C22" s="3">
        <v>42.504150390625</v>
      </c>
      <c r="D22" s="3">
        <v>34.48388671875</v>
      </c>
      <c r="E22" s="3">
        <v>22.7294921875</v>
      </c>
      <c r="F22" s="3">
        <v>32.8603515625</v>
      </c>
      <c r="G22" s="3">
        <v>132.967529296875</v>
      </c>
      <c r="H22" s="3">
        <v>132.967529296875</v>
      </c>
      <c r="I22" s="3">
        <v>132.967529296875</v>
      </c>
      <c r="J22" s="3">
        <v>132.967529296875</v>
      </c>
      <c r="K22" s="3">
        <v>132.967529296875</v>
      </c>
      <c r="L22" s="3">
        <v>132.967529296875</v>
      </c>
      <c r="M22" s="2">
        <v>41</v>
      </c>
      <c r="N22" s="3">
        <v>2.5390625</v>
      </c>
      <c r="O22" s="16">
        <v>75</v>
      </c>
      <c r="P22" s="4">
        <v>1.77001953125</v>
      </c>
      <c r="Q22" s="5">
        <v>1</v>
      </c>
      <c r="R22" s="6" t="str">
        <f t="shared" si="0"/>
        <v>Countercurrent</v>
      </c>
      <c r="S22" s="7">
        <f t="shared" si="1"/>
        <v>4.1781273755572945</v>
      </c>
      <c r="T22" s="7">
        <f t="shared" si="2"/>
        <v>4.1785906243408482</v>
      </c>
      <c r="U22" s="1">
        <f t="shared" si="3"/>
        <v>38.4940185546875</v>
      </c>
      <c r="V22" s="8">
        <f t="shared" si="4"/>
        <v>992.77721871275048</v>
      </c>
      <c r="W22" s="1">
        <f t="shared" si="5"/>
        <v>27.794921875</v>
      </c>
      <c r="X22" s="8">
        <f t="shared" si="6"/>
        <v>996.29969955654997</v>
      </c>
      <c r="Y22" s="8">
        <f t="shared" si="7"/>
        <v>8.020263671875</v>
      </c>
      <c r="Z22" s="8">
        <f t="shared" si="8"/>
        <v>10.130859375</v>
      </c>
      <c r="AA22" s="9">
        <f t="shared" si="9"/>
        <v>4.2012056781464045E-2</v>
      </c>
      <c r="AB22" s="9">
        <f t="shared" si="10"/>
        <v>2.9391165453226672E-2</v>
      </c>
      <c r="AC22" s="25">
        <f t="shared" si="11"/>
        <v>1407.8107136065935</v>
      </c>
      <c r="AD22" s="20">
        <f t="shared" si="12"/>
        <v>1244.2078012843006</v>
      </c>
      <c r="AE22" s="20">
        <f t="shared" si="13"/>
        <v>163.60291232229292</v>
      </c>
      <c r="AF22" s="33">
        <f t="shared" si="14"/>
        <v>0.88378912680443555</v>
      </c>
      <c r="AG22" s="33">
        <f t="shared" si="15"/>
        <v>0.40558292282430214</v>
      </c>
      <c r="AH22" s="33"/>
      <c r="AI22" s="33">
        <f t="shared" si="16"/>
        <v>0.51231527093596063</v>
      </c>
      <c r="AJ22" s="12"/>
      <c r="AK22" s="33">
        <f t="shared" si="17"/>
        <v>0.45894909688013141</v>
      </c>
      <c r="AL22" s="1">
        <f t="shared" si="18"/>
        <v>1.2188552188552189</v>
      </c>
      <c r="AM22" s="11">
        <f t="shared" si="19"/>
        <v>10.664310018514936</v>
      </c>
      <c r="AN22" s="13">
        <f t="shared" si="20"/>
        <v>3473.9847485442233</v>
      </c>
      <c r="AO22" s="29">
        <f t="shared" si="21"/>
        <v>9.643798828125</v>
      </c>
      <c r="AP22" s="29">
        <f t="shared" si="22"/>
        <v>11.75439453125</v>
      </c>
      <c r="AQ22" s="27">
        <f t="shared" si="23"/>
        <v>4.2326171875000005E-5</v>
      </c>
      <c r="AR22" s="27">
        <f t="shared" si="24"/>
        <v>2.9506225585937502E-5</v>
      </c>
    </row>
    <row r="23" spans="1:44" ht="12.75" customHeight="1" x14ac:dyDescent="0.2">
      <c r="A23" s="1"/>
      <c r="B23" s="2" t="s">
        <v>58</v>
      </c>
      <c r="C23" s="3">
        <v>42.309326171875</v>
      </c>
      <c r="D23" s="3">
        <v>34.321533203125</v>
      </c>
      <c r="E23" s="3">
        <v>22.7294921875</v>
      </c>
      <c r="F23" s="3">
        <v>32.697998046875</v>
      </c>
      <c r="G23" s="3">
        <v>132.967529296875</v>
      </c>
      <c r="H23" s="3">
        <v>132.967529296875</v>
      </c>
      <c r="I23" s="3">
        <v>132.967529296875</v>
      </c>
      <c r="J23" s="3">
        <v>132.967529296875</v>
      </c>
      <c r="K23" s="3">
        <v>132.967529296875</v>
      </c>
      <c r="L23" s="3">
        <v>132.967529296875</v>
      </c>
      <c r="M23" s="2">
        <v>41</v>
      </c>
      <c r="N23" s="3">
        <v>2.5146484375</v>
      </c>
      <c r="O23" s="16">
        <v>75</v>
      </c>
      <c r="P23" s="4">
        <v>1.74560546875</v>
      </c>
      <c r="Q23" s="5">
        <v>1</v>
      </c>
      <c r="R23" s="6" t="str">
        <f t="shared" si="0"/>
        <v>Countercurrent</v>
      </c>
      <c r="S23" s="7">
        <f t="shared" si="1"/>
        <v>4.178111547938256</v>
      </c>
      <c r="T23" s="7">
        <f t="shared" si="2"/>
        <v>4.1786074086080944</v>
      </c>
      <c r="U23" s="1">
        <f t="shared" si="3"/>
        <v>38.3154296875</v>
      </c>
      <c r="V23" s="8">
        <f t="shared" si="4"/>
        <v>992.84356581369582</v>
      </c>
      <c r="W23" s="1">
        <f t="shared" si="5"/>
        <v>27.7137451171875</v>
      </c>
      <c r="X23" s="8">
        <f t="shared" si="6"/>
        <v>996.32266272697575</v>
      </c>
      <c r="Y23" s="8">
        <f t="shared" si="7"/>
        <v>7.98779296875</v>
      </c>
      <c r="Z23" s="8">
        <f t="shared" si="8"/>
        <v>9.968505859375</v>
      </c>
      <c r="AA23" s="9">
        <f t="shared" si="9"/>
        <v>4.1610875357588978E-2</v>
      </c>
      <c r="AB23" s="9">
        <f t="shared" si="10"/>
        <v>2.8986438144929509E-2</v>
      </c>
      <c r="AC23" s="25">
        <f t="shared" si="11"/>
        <v>1388.7167788717918</v>
      </c>
      <c r="AD23" s="20">
        <f t="shared" si="12"/>
        <v>1207.4147887471649</v>
      </c>
      <c r="AE23" s="20">
        <f t="shared" si="13"/>
        <v>181.30199012462685</v>
      </c>
      <c r="AF23" s="33">
        <f t="shared" si="14"/>
        <v>0.86944638900963056</v>
      </c>
      <c r="AG23" s="33">
        <f t="shared" si="15"/>
        <v>0.4079601990049751</v>
      </c>
      <c r="AH23" s="33"/>
      <c r="AI23" s="33">
        <f t="shared" si="16"/>
        <v>0.50912106135986734</v>
      </c>
      <c r="AJ23" s="12"/>
      <c r="AK23" s="33">
        <f t="shared" si="17"/>
        <v>0.45854063018242119</v>
      </c>
      <c r="AL23" s="1">
        <f t="shared" si="18"/>
        <v>1.2060810810810811</v>
      </c>
      <c r="AM23" s="11">
        <f t="shared" si="19"/>
        <v>10.570774427706548</v>
      </c>
      <c r="AN23" s="13">
        <f t="shared" si="20"/>
        <v>3457.1902599279892</v>
      </c>
      <c r="AO23" s="29">
        <f t="shared" si="21"/>
        <v>9.611328125</v>
      </c>
      <c r="AP23" s="29">
        <f t="shared" si="22"/>
        <v>11.592041015625</v>
      </c>
      <c r="AQ23" s="27">
        <f t="shared" si="23"/>
        <v>4.1919189453125005E-5</v>
      </c>
      <c r="AR23" s="27">
        <f t="shared" si="24"/>
        <v>2.9099243164062501E-5</v>
      </c>
    </row>
    <row r="24" spans="1:44" ht="12.75" customHeight="1" x14ac:dyDescent="0.2">
      <c r="A24" s="1"/>
      <c r="B24" s="2" t="s">
        <v>59</v>
      </c>
      <c r="C24" s="3">
        <v>42.08203125</v>
      </c>
      <c r="D24" s="3">
        <v>34.126708984375</v>
      </c>
      <c r="E24" s="3">
        <v>22.66455078125</v>
      </c>
      <c r="F24" s="3">
        <v>32.503173828125</v>
      </c>
      <c r="G24" s="3">
        <v>132.967529296875</v>
      </c>
      <c r="H24" s="3">
        <v>132.967529296875</v>
      </c>
      <c r="I24" s="3">
        <v>132.967529296875</v>
      </c>
      <c r="J24" s="3">
        <v>132.967529296875</v>
      </c>
      <c r="K24" s="3">
        <v>132.967529296875</v>
      </c>
      <c r="L24" s="3">
        <v>132.967529296875</v>
      </c>
      <c r="M24" s="2">
        <v>41</v>
      </c>
      <c r="N24" s="3">
        <v>2.44140625</v>
      </c>
      <c r="O24" s="16">
        <v>75</v>
      </c>
      <c r="P24" s="4">
        <v>1.67236328125</v>
      </c>
      <c r="Q24" s="5">
        <v>1</v>
      </c>
      <c r="R24" s="6" t="str">
        <f t="shared" si="0"/>
        <v>Countercurrent</v>
      </c>
      <c r="S24" s="7">
        <f t="shared" si="1"/>
        <v>4.1780937180160018</v>
      </c>
      <c r="T24" s="7">
        <f t="shared" si="2"/>
        <v>4.1786347772011165</v>
      </c>
      <c r="U24" s="1">
        <f t="shared" si="3"/>
        <v>38.1043701171875</v>
      </c>
      <c r="V24" s="8">
        <f t="shared" si="4"/>
        <v>992.92166602724274</v>
      </c>
      <c r="W24" s="1">
        <f t="shared" si="5"/>
        <v>27.5838623046875</v>
      </c>
      <c r="X24" s="8">
        <f t="shared" si="6"/>
        <v>996.35927725312445</v>
      </c>
      <c r="Y24" s="8">
        <f t="shared" si="7"/>
        <v>7.955322265625</v>
      </c>
      <c r="Z24" s="8">
        <f t="shared" si="8"/>
        <v>9.838623046875</v>
      </c>
      <c r="AA24" s="9">
        <f t="shared" si="9"/>
        <v>4.0402086019988716E-2</v>
      </c>
      <c r="AB24" s="9">
        <f t="shared" si="10"/>
        <v>2.7771244503515227E-2</v>
      </c>
      <c r="AC24" s="25">
        <f t="shared" si="11"/>
        <v>1342.8878474085486</v>
      </c>
      <c r="AD24" s="20">
        <f t="shared" si="12"/>
        <v>1141.7317490430269</v>
      </c>
      <c r="AE24" s="20">
        <f t="shared" si="13"/>
        <v>201.15609836552176</v>
      </c>
      <c r="AF24" s="33">
        <f t="shared" si="14"/>
        <v>0.85020633051843852</v>
      </c>
      <c r="AG24" s="33">
        <f t="shared" si="15"/>
        <v>0.4096989966555184</v>
      </c>
      <c r="AH24" s="33"/>
      <c r="AI24" s="33">
        <f t="shared" si="16"/>
        <v>0.50668896321070234</v>
      </c>
      <c r="AJ24" s="12"/>
      <c r="AK24" s="33">
        <f t="shared" si="17"/>
        <v>0.4581939799331104</v>
      </c>
      <c r="AL24" s="1">
        <f t="shared" si="18"/>
        <v>1.1966101694915254</v>
      </c>
      <c r="AM24" s="11">
        <f t="shared" si="19"/>
        <v>10.492353031755778</v>
      </c>
      <c r="AN24" s="13">
        <f t="shared" si="20"/>
        <v>3368.0866219632644</v>
      </c>
      <c r="AO24" s="29">
        <f t="shared" si="21"/>
        <v>9.578857421875</v>
      </c>
      <c r="AP24" s="29">
        <f t="shared" si="22"/>
        <v>11.462158203125</v>
      </c>
      <c r="AQ24" s="27">
        <f t="shared" si="23"/>
        <v>4.0698242187500004E-5</v>
      </c>
      <c r="AR24" s="27">
        <f t="shared" si="24"/>
        <v>2.7878295898437503E-5</v>
      </c>
    </row>
    <row r="25" spans="1:44" ht="12.75" customHeight="1" x14ac:dyDescent="0.2">
      <c r="A25" s="1"/>
      <c r="B25" s="2" t="s">
        <v>60</v>
      </c>
      <c r="C25" s="3">
        <v>41.822265625</v>
      </c>
      <c r="D25" s="3">
        <v>34.029296875</v>
      </c>
      <c r="E25" s="3">
        <v>22.7294921875</v>
      </c>
      <c r="F25" s="3">
        <v>32.438232421875</v>
      </c>
      <c r="G25" s="3">
        <v>132.967529296875</v>
      </c>
      <c r="H25" s="3">
        <v>132.967529296875</v>
      </c>
      <c r="I25" s="3">
        <v>132.967529296875</v>
      </c>
      <c r="J25" s="3">
        <v>132.967529296875</v>
      </c>
      <c r="K25" s="3">
        <v>132.967529296875</v>
      </c>
      <c r="L25" s="3">
        <v>132.967529296875</v>
      </c>
      <c r="M25" s="2">
        <v>41</v>
      </c>
      <c r="N25" s="3">
        <v>2.45361328125</v>
      </c>
      <c r="O25" s="16">
        <v>75</v>
      </c>
      <c r="P25" s="4">
        <v>1.7578125</v>
      </c>
      <c r="Q25" s="5">
        <v>1</v>
      </c>
      <c r="R25" s="6" t="str">
        <f t="shared" si="0"/>
        <v>Countercurrent</v>
      </c>
      <c r="S25" s="7">
        <f t="shared" si="1"/>
        <v>4.1780793772163918</v>
      </c>
      <c r="T25" s="7">
        <f t="shared" si="2"/>
        <v>4.1786347772011165</v>
      </c>
      <c r="U25" s="1">
        <f t="shared" si="3"/>
        <v>37.92578125</v>
      </c>
      <c r="V25" s="8">
        <f t="shared" si="4"/>
        <v>992.98748765572145</v>
      </c>
      <c r="W25" s="1">
        <f t="shared" si="5"/>
        <v>27.5838623046875</v>
      </c>
      <c r="X25" s="8">
        <f t="shared" si="6"/>
        <v>996.35927725312445</v>
      </c>
      <c r="Y25" s="8">
        <f t="shared" si="7"/>
        <v>7.79296875</v>
      </c>
      <c r="Z25" s="8">
        <f t="shared" si="8"/>
        <v>9.708740234375</v>
      </c>
      <c r="AA25" s="9">
        <f t="shared" si="9"/>
        <v>4.060678813045248E-2</v>
      </c>
      <c r="AB25" s="9">
        <f t="shared" si="10"/>
        <v>2.9190213200775129E-2</v>
      </c>
      <c r="AC25" s="25">
        <f t="shared" si="11"/>
        <v>1322.1424851772013</v>
      </c>
      <c r="AD25" s="20">
        <f t="shared" si="12"/>
        <v>1184.2259205221883</v>
      </c>
      <c r="AE25" s="20">
        <f t="shared" si="13"/>
        <v>137.91656465501296</v>
      </c>
      <c r="AF25" s="33">
        <f t="shared" si="14"/>
        <v>0.89568706383674779</v>
      </c>
      <c r="AG25" s="33">
        <f t="shared" si="15"/>
        <v>0.40816326530612246</v>
      </c>
      <c r="AH25" s="33"/>
      <c r="AI25" s="33">
        <f t="shared" si="16"/>
        <v>0.50850340136054417</v>
      </c>
      <c r="AJ25" s="12"/>
      <c r="AK25" s="33">
        <f t="shared" si="17"/>
        <v>0.45833333333333331</v>
      </c>
      <c r="AL25" s="1">
        <f t="shared" si="18"/>
        <v>1.2041522491349481</v>
      </c>
      <c r="AM25" s="11">
        <f t="shared" si="19"/>
        <v>10.312277327608511</v>
      </c>
      <c r="AN25" s="13">
        <f t="shared" si="20"/>
        <v>3373.9611716014301</v>
      </c>
      <c r="AO25" s="29">
        <f t="shared" si="21"/>
        <v>9.384033203125</v>
      </c>
      <c r="AP25" s="29">
        <f t="shared" si="22"/>
        <v>11.2998046875</v>
      </c>
      <c r="AQ25" s="27">
        <f t="shared" si="23"/>
        <v>4.09017333984375E-5</v>
      </c>
      <c r="AR25" s="27">
        <f t="shared" si="24"/>
        <v>2.9302734375000001E-5</v>
      </c>
    </row>
    <row r="26" spans="1:44" ht="12.75" customHeight="1" x14ac:dyDescent="0.2">
      <c r="A26" s="1"/>
      <c r="B26" s="2" t="s">
        <v>61</v>
      </c>
      <c r="C26" s="3">
        <v>41.659912109375</v>
      </c>
      <c r="D26" s="3">
        <v>33.931884765625</v>
      </c>
      <c r="E26" s="3">
        <v>22.7294921875</v>
      </c>
      <c r="F26" s="3">
        <v>32.3408203125</v>
      </c>
      <c r="G26" s="3">
        <v>132.967529296875</v>
      </c>
      <c r="H26" s="3">
        <v>132.967529296875</v>
      </c>
      <c r="I26" s="3">
        <v>132.967529296875</v>
      </c>
      <c r="J26" s="3">
        <v>132.967529296875</v>
      </c>
      <c r="K26" s="3">
        <v>132.967529296875</v>
      </c>
      <c r="L26" s="3">
        <v>132.967529296875</v>
      </c>
      <c r="M26" s="2">
        <v>41</v>
      </c>
      <c r="N26" s="3">
        <v>2.55126953125</v>
      </c>
      <c r="O26" s="16">
        <v>75</v>
      </c>
      <c r="P26" s="4">
        <v>1.7333984375</v>
      </c>
      <c r="Q26" s="5">
        <v>1</v>
      </c>
      <c r="R26" s="6" t="str">
        <f t="shared" si="0"/>
        <v>Countercurrent</v>
      </c>
      <c r="S26" s="7">
        <f t="shared" si="1"/>
        <v>4.1780693799360655</v>
      </c>
      <c r="T26" s="7">
        <f t="shared" si="2"/>
        <v>4.1786452044102109</v>
      </c>
      <c r="U26" s="1">
        <f t="shared" si="3"/>
        <v>37.7958984375</v>
      </c>
      <c r="V26" s="8">
        <f t="shared" si="4"/>
        <v>993.03520595274745</v>
      </c>
      <c r="W26" s="1">
        <f t="shared" si="5"/>
        <v>27.53515625</v>
      </c>
      <c r="X26" s="8">
        <f t="shared" si="6"/>
        <v>996.37296747499613</v>
      </c>
      <c r="Y26" s="8">
        <f t="shared" si="7"/>
        <v>7.72802734375</v>
      </c>
      <c r="Z26" s="8">
        <f t="shared" si="8"/>
        <v>9.611328125</v>
      </c>
      <c r="AA26" s="9">
        <f t="shared" si="9"/>
        <v>4.2225007740096882E-2</v>
      </c>
      <c r="AB26" s="9">
        <f t="shared" si="10"/>
        <v>2.8785189083139946E-2</v>
      </c>
      <c r="AC26" s="25">
        <f t="shared" si="11"/>
        <v>1363.3709479704962</v>
      </c>
      <c r="AD26" s="20">
        <f t="shared" si="12"/>
        <v>1156.0802681801083</v>
      </c>
      <c r="AE26" s="20">
        <f t="shared" si="13"/>
        <v>207.29067979038791</v>
      </c>
      <c r="AF26" s="33">
        <f t="shared" si="14"/>
        <v>0.84795724149839102</v>
      </c>
      <c r="AG26" s="33">
        <f t="shared" si="15"/>
        <v>0.40823327615780447</v>
      </c>
      <c r="AH26" s="33"/>
      <c r="AI26" s="33">
        <f t="shared" si="16"/>
        <v>0.50771869639794165</v>
      </c>
      <c r="AJ26" s="12"/>
      <c r="AK26" s="33">
        <f t="shared" si="17"/>
        <v>0.45797598627787306</v>
      </c>
      <c r="AL26" s="1">
        <f t="shared" si="18"/>
        <v>1.2020905923344947</v>
      </c>
      <c r="AM26" s="11">
        <f t="shared" si="19"/>
        <v>10.2318714447493</v>
      </c>
      <c r="AN26" s="13">
        <f t="shared" si="20"/>
        <v>3506.5122773547441</v>
      </c>
      <c r="AO26" s="29">
        <f t="shared" si="21"/>
        <v>9.319091796875</v>
      </c>
      <c r="AP26" s="29">
        <f t="shared" si="22"/>
        <v>11.202392578125</v>
      </c>
      <c r="AQ26" s="27">
        <f t="shared" si="23"/>
        <v>4.2529663085937502E-5</v>
      </c>
      <c r="AR26" s="27">
        <f t="shared" si="24"/>
        <v>2.8895751953125001E-5</v>
      </c>
    </row>
    <row r="27" spans="1:44" ht="12.75" customHeight="1" x14ac:dyDescent="0.2">
      <c r="A27" s="1"/>
      <c r="B27" s="2" t="s">
        <v>62</v>
      </c>
      <c r="C27" s="3">
        <v>41.49755859375</v>
      </c>
      <c r="D27" s="3">
        <v>33.76953125</v>
      </c>
      <c r="E27" s="3">
        <v>22.7294921875</v>
      </c>
      <c r="F27" s="3">
        <v>32.2109375</v>
      </c>
      <c r="G27" s="3">
        <v>132.967529296875</v>
      </c>
      <c r="H27" s="3">
        <v>132.967529296875</v>
      </c>
      <c r="I27" s="3">
        <v>132.967529296875</v>
      </c>
      <c r="J27" s="3">
        <v>132.967529296875</v>
      </c>
      <c r="K27" s="3">
        <v>132.967529296875</v>
      </c>
      <c r="L27" s="3">
        <v>132.967529296875</v>
      </c>
      <c r="M27" s="2">
        <v>41</v>
      </c>
      <c r="N27" s="3">
        <v>2.490234375</v>
      </c>
      <c r="O27" s="16">
        <v>75</v>
      </c>
      <c r="P27" s="4">
        <v>1.79443359375</v>
      </c>
      <c r="Q27" s="5">
        <v>1</v>
      </c>
      <c r="R27" s="6" t="str">
        <f t="shared" si="0"/>
        <v>Countercurrent</v>
      </c>
      <c r="S27" s="7">
        <f t="shared" si="1"/>
        <v>4.1780573984907408</v>
      </c>
      <c r="T27" s="7">
        <f t="shared" si="2"/>
        <v>4.1786592472697892</v>
      </c>
      <c r="U27" s="1">
        <f t="shared" si="3"/>
        <v>37.633544921875</v>
      </c>
      <c r="V27" s="8">
        <f t="shared" si="4"/>
        <v>993.0946733553277</v>
      </c>
      <c r="W27" s="1">
        <f t="shared" si="5"/>
        <v>27.47021484375</v>
      </c>
      <c r="X27" s="8">
        <f t="shared" si="6"/>
        <v>996.39118691668011</v>
      </c>
      <c r="Y27" s="8">
        <f t="shared" si="7"/>
        <v>7.72802734375</v>
      </c>
      <c r="Z27" s="8">
        <f t="shared" si="8"/>
        <v>9.4814453125</v>
      </c>
      <c r="AA27" s="9">
        <f t="shared" si="9"/>
        <v>4.1217308220313893E-2</v>
      </c>
      <c r="AB27" s="9">
        <f t="shared" si="10"/>
        <v>2.9799296971995438E-2</v>
      </c>
      <c r="AC27" s="25">
        <f t="shared" si="11"/>
        <v>1330.830293227024</v>
      </c>
      <c r="AD27" s="20">
        <f t="shared" si="12"/>
        <v>1180.6400743712022</v>
      </c>
      <c r="AE27" s="20">
        <f t="shared" si="13"/>
        <v>150.19021885582174</v>
      </c>
      <c r="AF27" s="33">
        <f t="shared" si="14"/>
        <v>0.88714547630890073</v>
      </c>
      <c r="AG27" s="33">
        <f t="shared" si="15"/>
        <v>0.41176470588235292</v>
      </c>
      <c r="AH27" s="33"/>
      <c r="AI27" s="33">
        <f t="shared" si="16"/>
        <v>0.50519031141868509</v>
      </c>
      <c r="AJ27" s="12"/>
      <c r="AK27" s="33">
        <f t="shared" si="17"/>
        <v>0.45847750865051901</v>
      </c>
      <c r="AL27" s="1">
        <f t="shared" si="18"/>
        <v>1.1888111888111887</v>
      </c>
      <c r="AM27" s="11">
        <f t="shared" si="19"/>
        <v>10.138070975653063</v>
      </c>
      <c r="AN27" s="13">
        <f t="shared" si="20"/>
        <v>3454.4885221133291</v>
      </c>
      <c r="AO27" s="29">
        <f t="shared" si="21"/>
        <v>9.28662109375</v>
      </c>
      <c r="AP27" s="29">
        <f t="shared" si="22"/>
        <v>11.0400390625</v>
      </c>
      <c r="AQ27" s="27">
        <f t="shared" si="23"/>
        <v>4.1512207031250005E-5</v>
      </c>
      <c r="AR27" s="27">
        <f t="shared" si="24"/>
        <v>2.9913208007812502E-5</v>
      </c>
    </row>
    <row r="28" spans="1:44" ht="12.75" customHeight="1" x14ac:dyDescent="0.2">
      <c r="A28" s="1"/>
      <c r="B28" s="2" t="s">
        <v>63</v>
      </c>
      <c r="C28" s="3">
        <v>41.1728515625</v>
      </c>
      <c r="D28" s="3">
        <v>33.6396484375</v>
      </c>
      <c r="E28" s="3">
        <v>22.7294921875</v>
      </c>
      <c r="F28" s="3">
        <v>32.0810546875</v>
      </c>
      <c r="G28" s="3">
        <v>132.967529296875</v>
      </c>
      <c r="H28" s="3">
        <v>132.967529296875</v>
      </c>
      <c r="I28" s="3">
        <v>132.967529296875</v>
      </c>
      <c r="J28" s="3">
        <v>132.967529296875</v>
      </c>
      <c r="K28" s="3">
        <v>132.967529296875</v>
      </c>
      <c r="L28" s="3">
        <v>132.967529296875</v>
      </c>
      <c r="M28" s="2">
        <v>41</v>
      </c>
      <c r="N28" s="3">
        <v>2.490234375</v>
      </c>
      <c r="O28" s="16">
        <v>75</v>
      </c>
      <c r="P28" s="4">
        <v>1.7578125</v>
      </c>
      <c r="Q28" s="5">
        <v>1</v>
      </c>
      <c r="R28" s="6" t="str">
        <f t="shared" si="0"/>
        <v>Countercurrent</v>
      </c>
      <c r="S28" s="7">
        <f t="shared" si="1"/>
        <v>4.1780415926287944</v>
      </c>
      <c r="T28" s="7">
        <f t="shared" si="2"/>
        <v>4.1786734506848298</v>
      </c>
      <c r="U28" s="1">
        <f t="shared" si="3"/>
        <v>37.40625</v>
      </c>
      <c r="V28" s="8">
        <f t="shared" si="4"/>
        <v>993.17758981812005</v>
      </c>
      <c r="W28" s="1">
        <f t="shared" si="5"/>
        <v>27.4052734375</v>
      </c>
      <c r="X28" s="8">
        <f t="shared" si="6"/>
        <v>996.40936723924369</v>
      </c>
      <c r="Y28" s="8">
        <f t="shared" si="7"/>
        <v>7.533203125</v>
      </c>
      <c r="Z28" s="8">
        <f t="shared" si="8"/>
        <v>9.3515625</v>
      </c>
      <c r="AA28" s="9">
        <f t="shared" si="9"/>
        <v>4.1220749577412202E-2</v>
      </c>
      <c r="AB28" s="9">
        <f t="shared" si="10"/>
        <v>2.9191680680837218E-2</v>
      </c>
      <c r="AC28" s="25">
        <f t="shared" si="11"/>
        <v>1297.3833554032963</v>
      </c>
      <c r="AD28" s="20">
        <f t="shared" si="12"/>
        <v>1140.7269823994909</v>
      </c>
      <c r="AE28" s="20">
        <f t="shared" si="13"/>
        <v>156.65637300380536</v>
      </c>
      <c r="AF28" s="33">
        <f t="shared" si="14"/>
        <v>0.8792520558003396</v>
      </c>
      <c r="AG28" s="33">
        <f t="shared" si="15"/>
        <v>0.40845070422535212</v>
      </c>
      <c r="AH28" s="33"/>
      <c r="AI28" s="33">
        <f t="shared" si="16"/>
        <v>0.50704225352112675</v>
      </c>
      <c r="AJ28" s="12"/>
      <c r="AK28" s="33">
        <f t="shared" si="17"/>
        <v>0.45774647887323944</v>
      </c>
      <c r="AL28" s="1">
        <f t="shared" si="18"/>
        <v>1.2</v>
      </c>
      <c r="AM28" s="11">
        <f t="shared" si="19"/>
        <v>9.9733646803760347</v>
      </c>
      <c r="AN28" s="13">
        <f t="shared" si="20"/>
        <v>3423.2847531017883</v>
      </c>
      <c r="AO28" s="29">
        <f t="shared" si="21"/>
        <v>9.091796875</v>
      </c>
      <c r="AP28" s="29">
        <f t="shared" si="22"/>
        <v>10.91015625</v>
      </c>
      <c r="AQ28" s="27">
        <f t="shared" si="23"/>
        <v>4.1512207031250005E-5</v>
      </c>
      <c r="AR28" s="27">
        <f t="shared" si="24"/>
        <v>2.9302734375000001E-5</v>
      </c>
    </row>
    <row r="29" spans="1:44" ht="12.75" customHeight="1" x14ac:dyDescent="0.2">
      <c r="A29" s="1"/>
      <c r="B29" s="2" t="s">
        <v>64</v>
      </c>
      <c r="C29" s="3">
        <v>40.97802734375</v>
      </c>
      <c r="D29" s="3">
        <v>33.542236328125</v>
      </c>
      <c r="E29" s="3">
        <v>22.7294921875</v>
      </c>
      <c r="F29" s="3">
        <v>32.01611328125</v>
      </c>
      <c r="G29" s="3">
        <v>132.967529296875</v>
      </c>
      <c r="H29" s="3">
        <v>132.967529296875</v>
      </c>
      <c r="I29" s="3">
        <v>132.967529296875</v>
      </c>
      <c r="J29" s="3">
        <v>132.967529296875</v>
      </c>
      <c r="K29" s="3">
        <v>132.967529296875</v>
      </c>
      <c r="L29" s="3">
        <v>132.967529296875</v>
      </c>
      <c r="M29" s="2">
        <v>41</v>
      </c>
      <c r="N29" s="3">
        <v>2.42919921875</v>
      </c>
      <c r="O29" s="16">
        <v>75</v>
      </c>
      <c r="P29" s="4">
        <v>1.69677734375</v>
      </c>
      <c r="Q29" s="5">
        <v>1</v>
      </c>
      <c r="R29" s="6" t="str">
        <f t="shared" si="0"/>
        <v>Countercurrent</v>
      </c>
      <c r="S29" s="7">
        <f t="shared" si="1"/>
        <v>4.1780320324082059</v>
      </c>
      <c r="T29" s="7">
        <f t="shared" si="2"/>
        <v>4.1786806128246496</v>
      </c>
      <c r="U29" s="1">
        <f t="shared" si="3"/>
        <v>37.2601318359375</v>
      </c>
      <c r="V29" s="8">
        <f t="shared" si="4"/>
        <v>993.23068443118405</v>
      </c>
      <c r="W29" s="1">
        <f t="shared" si="5"/>
        <v>27.372802734375</v>
      </c>
      <c r="X29" s="8">
        <f t="shared" si="6"/>
        <v>996.4184427145633</v>
      </c>
      <c r="Y29" s="8">
        <f t="shared" si="7"/>
        <v>7.435791015625</v>
      </c>
      <c r="Z29" s="8">
        <f t="shared" si="8"/>
        <v>9.28662109375</v>
      </c>
      <c r="AA29" s="9">
        <f t="shared" si="9"/>
        <v>4.0212586710979333E-2</v>
      </c>
      <c r="AB29" s="9">
        <f t="shared" si="10"/>
        <v>2.8178337308212138E-2</v>
      </c>
      <c r="AC29" s="25">
        <f t="shared" si="11"/>
        <v>1249.2833476036685</v>
      </c>
      <c r="AD29" s="20">
        <f t="shared" si="12"/>
        <v>1093.4835847569091</v>
      </c>
      <c r="AE29" s="20">
        <f t="shared" si="13"/>
        <v>155.79976284675945</v>
      </c>
      <c r="AF29" s="33">
        <f t="shared" si="14"/>
        <v>0.87528868999526077</v>
      </c>
      <c r="AG29" s="33">
        <f t="shared" si="15"/>
        <v>0.40747330960854095</v>
      </c>
      <c r="AH29" s="33"/>
      <c r="AI29" s="33">
        <f t="shared" si="16"/>
        <v>0.50889679715302494</v>
      </c>
      <c r="AJ29" s="12"/>
      <c r="AK29" s="33">
        <f t="shared" si="17"/>
        <v>0.45818505338078297</v>
      </c>
      <c r="AL29" s="1">
        <f t="shared" si="18"/>
        <v>1.2065217391304348</v>
      </c>
      <c r="AM29" s="11">
        <f t="shared" si="19"/>
        <v>9.858389610656328</v>
      </c>
      <c r="AN29" s="13">
        <f t="shared" si="20"/>
        <v>3334.8121617125726</v>
      </c>
      <c r="AO29" s="29">
        <f t="shared" si="21"/>
        <v>8.9619140625</v>
      </c>
      <c r="AP29" s="29">
        <f t="shared" si="22"/>
        <v>10.812744140625</v>
      </c>
      <c r="AQ29" s="27">
        <f t="shared" si="23"/>
        <v>4.04947509765625E-5</v>
      </c>
      <c r="AR29" s="27">
        <f t="shared" si="24"/>
        <v>2.8285278320312504E-5</v>
      </c>
    </row>
    <row r="30" spans="1:44" ht="12.75" customHeight="1" x14ac:dyDescent="0.2">
      <c r="A30" s="1"/>
      <c r="B30" s="2" t="s">
        <v>65</v>
      </c>
      <c r="C30" s="3">
        <v>40.783203125</v>
      </c>
      <c r="D30" s="3">
        <v>33.44482421875</v>
      </c>
      <c r="E30" s="3">
        <v>22.66455078125</v>
      </c>
      <c r="F30" s="3">
        <v>31.918701171875</v>
      </c>
      <c r="G30" s="3">
        <v>132.967529296875</v>
      </c>
      <c r="H30" s="3">
        <v>132.967529296875</v>
      </c>
      <c r="I30" s="3">
        <v>132.967529296875</v>
      </c>
      <c r="J30" s="3">
        <v>132.967529296875</v>
      </c>
      <c r="K30" s="3">
        <v>132.967529296875</v>
      </c>
      <c r="L30" s="3">
        <v>132.967529296875</v>
      </c>
      <c r="M30" s="2">
        <v>41</v>
      </c>
      <c r="N30" s="3">
        <v>2.4169921875</v>
      </c>
      <c r="O30" s="16">
        <v>75</v>
      </c>
      <c r="P30" s="4">
        <v>1.67236328125</v>
      </c>
      <c r="Q30" s="5">
        <v>1</v>
      </c>
      <c r="R30" s="6" t="str">
        <f t="shared" si="0"/>
        <v>Countercurrent</v>
      </c>
      <c r="S30" s="7">
        <f t="shared" si="1"/>
        <v>4.1780229455698032</v>
      </c>
      <c r="T30" s="7">
        <f t="shared" si="2"/>
        <v>4.1786986951581238</v>
      </c>
      <c r="U30" s="1">
        <f t="shared" si="3"/>
        <v>37.114013671875</v>
      </c>
      <c r="V30" s="8">
        <f t="shared" si="4"/>
        <v>993.2836151126719</v>
      </c>
      <c r="W30" s="1">
        <f t="shared" si="5"/>
        <v>27.2916259765625</v>
      </c>
      <c r="X30" s="8">
        <f t="shared" si="6"/>
        <v>996.44108851644353</v>
      </c>
      <c r="Y30" s="8">
        <f t="shared" si="7"/>
        <v>7.33837890625</v>
      </c>
      <c r="Z30" s="8">
        <f t="shared" si="8"/>
        <v>9.254150390625</v>
      </c>
      <c r="AA30" s="9">
        <f t="shared" si="9"/>
        <v>4.0012645628318085E-2</v>
      </c>
      <c r="AB30" s="9">
        <f t="shared" si="10"/>
        <v>2.7773524806061354E-2</v>
      </c>
      <c r="AC30" s="25">
        <f t="shared" si="11"/>
        <v>1226.7843320390075</v>
      </c>
      <c r="AD30" s="20">
        <f t="shared" si="12"/>
        <v>1074.0107074511195</v>
      </c>
      <c r="AE30" s="20">
        <f t="shared" si="13"/>
        <v>152.77362458788798</v>
      </c>
      <c r="AF30" s="33">
        <f t="shared" si="14"/>
        <v>0.87546822974665262</v>
      </c>
      <c r="AG30" s="33">
        <f t="shared" si="15"/>
        <v>0.4050179211469534</v>
      </c>
      <c r="AH30" s="33"/>
      <c r="AI30" s="33">
        <f t="shared" si="16"/>
        <v>0.510752688172043</v>
      </c>
      <c r="AJ30" s="12"/>
      <c r="AK30" s="33">
        <f t="shared" si="17"/>
        <v>0.45788530465949817</v>
      </c>
      <c r="AL30" s="1">
        <f t="shared" si="18"/>
        <v>1.216117216117216</v>
      </c>
      <c r="AM30" s="11">
        <f t="shared" si="19"/>
        <v>9.791170447861834</v>
      </c>
      <c r="AN30" s="13">
        <f t="shared" si="20"/>
        <v>3297.2358497346831</v>
      </c>
      <c r="AO30" s="29">
        <f t="shared" si="21"/>
        <v>8.864501953125</v>
      </c>
      <c r="AP30" s="29">
        <f t="shared" si="22"/>
        <v>10.7802734375</v>
      </c>
      <c r="AQ30" s="27">
        <f t="shared" si="23"/>
        <v>4.0291259765625003E-5</v>
      </c>
      <c r="AR30" s="27">
        <f t="shared" si="24"/>
        <v>2.7878295898437503E-5</v>
      </c>
    </row>
    <row r="31" spans="1:44" ht="12.75" customHeight="1" x14ac:dyDescent="0.2">
      <c r="A31" s="1"/>
      <c r="B31" s="2" t="s">
        <v>66</v>
      </c>
      <c r="C31" s="3">
        <v>40.6533203125</v>
      </c>
      <c r="D31" s="3">
        <v>33.3798828125</v>
      </c>
      <c r="E31" s="3">
        <v>22.697021484375</v>
      </c>
      <c r="F31" s="3">
        <v>31.8212890625</v>
      </c>
      <c r="G31" s="3">
        <v>132.967529296875</v>
      </c>
      <c r="H31" s="3">
        <v>132.967529296875</v>
      </c>
      <c r="I31" s="3">
        <v>132.967529296875</v>
      </c>
      <c r="J31" s="3">
        <v>132.967529296875</v>
      </c>
      <c r="K31" s="3">
        <v>132.967529296875</v>
      </c>
      <c r="L31" s="3">
        <v>132.967529296875</v>
      </c>
      <c r="M31" s="2">
        <v>42</v>
      </c>
      <c r="N31" s="3">
        <v>2.490234375</v>
      </c>
      <c r="O31" s="16">
        <v>75</v>
      </c>
      <c r="P31" s="4">
        <v>1.69677734375</v>
      </c>
      <c r="Q31" s="5">
        <v>1</v>
      </c>
      <c r="R31" s="6" t="str">
        <f t="shared" si="0"/>
        <v>Countercurrent</v>
      </c>
      <c r="S31" s="7">
        <f t="shared" si="1"/>
        <v>4.1780171520571274</v>
      </c>
      <c r="T31" s="7">
        <f t="shared" si="2"/>
        <v>4.1787059991229683</v>
      </c>
      <c r="U31" s="1">
        <f t="shared" si="3"/>
        <v>37.0166015625</v>
      </c>
      <c r="V31" s="8">
        <f t="shared" si="4"/>
        <v>993.31881095028984</v>
      </c>
      <c r="W31" s="1">
        <f t="shared" si="5"/>
        <v>27.2591552734375</v>
      </c>
      <c r="X31" s="8">
        <f t="shared" si="6"/>
        <v>996.45012966546517</v>
      </c>
      <c r="Y31" s="8">
        <f t="shared" si="7"/>
        <v>7.2734375</v>
      </c>
      <c r="Z31" s="8">
        <f t="shared" si="8"/>
        <v>9.124267578125</v>
      </c>
      <c r="AA31" s="9">
        <f t="shared" si="9"/>
        <v>4.1226610806042299E-2</v>
      </c>
      <c r="AB31" s="9">
        <f t="shared" si="10"/>
        <v>2.8179233403218519E-2</v>
      </c>
      <c r="AC31" s="25">
        <f t="shared" si="11"/>
        <v>1252.8167848521819</v>
      </c>
      <c r="AD31" s="20">
        <f t="shared" si="12"/>
        <v>1074.4074318370115</v>
      </c>
      <c r="AE31" s="20">
        <f t="shared" si="13"/>
        <v>178.40935301517038</v>
      </c>
      <c r="AF31" s="33">
        <f t="shared" si="14"/>
        <v>0.85759342054455256</v>
      </c>
      <c r="AG31" s="33">
        <f t="shared" si="15"/>
        <v>0.4050632911392405</v>
      </c>
      <c r="AH31" s="33"/>
      <c r="AI31" s="33">
        <f t="shared" si="16"/>
        <v>0.50813743218806506</v>
      </c>
      <c r="AJ31" s="12"/>
      <c r="AK31" s="33">
        <f t="shared" si="17"/>
        <v>0.45660036166365281</v>
      </c>
      <c r="AL31" s="1">
        <f t="shared" si="18"/>
        <v>1.2095588235294117</v>
      </c>
      <c r="AM31" s="11">
        <f t="shared" si="19"/>
        <v>9.7281197315443588</v>
      </c>
      <c r="AN31" s="13">
        <f t="shared" si="20"/>
        <v>3389.0272394945196</v>
      </c>
      <c r="AO31" s="29">
        <f t="shared" si="21"/>
        <v>8.83203125</v>
      </c>
      <c r="AP31" s="29">
        <f t="shared" si="22"/>
        <v>10.682861328125</v>
      </c>
      <c r="AQ31" s="27">
        <f t="shared" si="23"/>
        <v>4.1512207031250005E-5</v>
      </c>
      <c r="AR31" s="27">
        <f t="shared" si="24"/>
        <v>2.8285278320312504E-5</v>
      </c>
    </row>
    <row r="32" spans="1:44" ht="12.75" customHeight="1" x14ac:dyDescent="0.2">
      <c r="A32" s="1"/>
      <c r="B32" s="2" t="s">
        <v>67</v>
      </c>
      <c r="C32" s="3">
        <v>40.555908203125</v>
      </c>
      <c r="D32" s="3">
        <v>33.282470703125</v>
      </c>
      <c r="E32" s="3">
        <v>22.697021484375</v>
      </c>
      <c r="F32" s="3">
        <v>31.723876953125</v>
      </c>
      <c r="G32" s="3">
        <v>132.967529296875</v>
      </c>
      <c r="H32" s="3">
        <v>132.967529296875</v>
      </c>
      <c r="I32" s="3">
        <v>132.967529296875</v>
      </c>
      <c r="J32" s="3">
        <v>132.967529296875</v>
      </c>
      <c r="K32" s="3">
        <v>132.967529296875</v>
      </c>
      <c r="L32" s="3">
        <v>132.967529296875</v>
      </c>
      <c r="M32" s="2">
        <v>42</v>
      </c>
      <c r="N32" s="3">
        <v>2.55126953125</v>
      </c>
      <c r="O32" s="16">
        <v>75</v>
      </c>
      <c r="P32" s="4">
        <v>1.59912109375</v>
      </c>
      <c r="Q32" s="5">
        <v>1</v>
      </c>
      <c r="R32" s="6" t="str">
        <f t="shared" si="0"/>
        <v>Countercurrent</v>
      </c>
      <c r="S32" s="7">
        <f t="shared" si="1"/>
        <v>4.1780115710344257</v>
      </c>
      <c r="T32" s="7">
        <f t="shared" si="2"/>
        <v>4.1787170314599367</v>
      </c>
      <c r="U32" s="1">
        <f t="shared" si="3"/>
        <v>36.919189453125</v>
      </c>
      <c r="V32" s="8">
        <f t="shared" si="4"/>
        <v>993.35393361329022</v>
      </c>
      <c r="W32" s="1">
        <f t="shared" si="5"/>
        <v>27.21044921875</v>
      </c>
      <c r="X32" s="8">
        <f t="shared" si="6"/>
        <v>996.46367297025415</v>
      </c>
      <c r="Y32" s="8">
        <f t="shared" si="7"/>
        <v>7.2734375</v>
      </c>
      <c r="Z32" s="8">
        <f t="shared" si="8"/>
        <v>9.02685546875</v>
      </c>
      <c r="AA32" s="9">
        <f t="shared" si="9"/>
        <v>4.2238560409582043E-2</v>
      </c>
      <c r="AB32" s="9">
        <f t="shared" si="10"/>
        <v>2.6557767976705584E-2</v>
      </c>
      <c r="AC32" s="25">
        <f t="shared" si="11"/>
        <v>1283.5667479668009</v>
      </c>
      <c r="AD32" s="20">
        <f t="shared" si="12"/>
        <v>1001.7769262831951</v>
      </c>
      <c r="AE32" s="20">
        <f t="shared" si="13"/>
        <v>281.78982168360585</v>
      </c>
      <c r="AF32" s="33">
        <f t="shared" si="14"/>
        <v>0.78046344521625588</v>
      </c>
      <c r="AG32" s="33">
        <f t="shared" si="15"/>
        <v>0.40727272727272729</v>
      </c>
      <c r="AH32" s="33"/>
      <c r="AI32" s="33">
        <f t="shared" si="16"/>
        <v>0.50545454545454549</v>
      </c>
      <c r="AJ32" s="12"/>
      <c r="AK32" s="33">
        <f t="shared" si="17"/>
        <v>0.45636363636363642</v>
      </c>
      <c r="AL32" s="1">
        <f t="shared" si="18"/>
        <v>1.1985294117647058</v>
      </c>
      <c r="AM32" s="11">
        <f t="shared" si="19"/>
        <v>9.682293371672051</v>
      </c>
      <c r="AN32" s="13">
        <f t="shared" si="20"/>
        <v>3488.6437560074287</v>
      </c>
      <c r="AO32" s="29">
        <f t="shared" si="21"/>
        <v>8.83203125</v>
      </c>
      <c r="AP32" s="29">
        <f t="shared" si="22"/>
        <v>10.58544921875</v>
      </c>
      <c r="AQ32" s="27">
        <f t="shared" si="23"/>
        <v>4.2529663085937502E-5</v>
      </c>
      <c r="AR32" s="27">
        <f t="shared" si="24"/>
        <v>2.6657348632812502E-5</v>
      </c>
    </row>
    <row r="33" spans="1:44" ht="12.75" customHeight="1" x14ac:dyDescent="0.2">
      <c r="A33" s="1"/>
      <c r="B33" s="2" t="s">
        <v>68</v>
      </c>
      <c r="C33" s="3">
        <v>40.490966796875</v>
      </c>
      <c r="D33" s="3">
        <v>33.1201171875</v>
      </c>
      <c r="E33" s="3">
        <v>22.697021484375</v>
      </c>
      <c r="F33" s="3">
        <v>31.658935546875</v>
      </c>
      <c r="G33" s="3">
        <v>132.967529296875</v>
      </c>
      <c r="H33" s="3">
        <v>132.967529296875</v>
      </c>
      <c r="I33" s="3">
        <v>132.967529296875</v>
      </c>
      <c r="J33" s="3">
        <v>132.967529296875</v>
      </c>
      <c r="K33" s="3">
        <v>132.967529296875</v>
      </c>
      <c r="L33" s="3">
        <v>132.967529296875</v>
      </c>
      <c r="M33" s="2">
        <v>41</v>
      </c>
      <c r="N33" s="3">
        <v>2.50244140625</v>
      </c>
      <c r="O33" s="16">
        <v>75</v>
      </c>
      <c r="P33" s="4">
        <v>1.7578125</v>
      </c>
      <c r="Q33" s="5">
        <v>1</v>
      </c>
      <c r="R33" s="6" t="str">
        <f t="shared" si="0"/>
        <v>Countercurrent</v>
      </c>
      <c r="S33" s="7">
        <f t="shared" si="1"/>
        <v>4.1780053295476298</v>
      </c>
      <c r="T33" s="7">
        <f t="shared" si="2"/>
        <v>4.1787244374111641</v>
      </c>
      <c r="U33" s="1">
        <f t="shared" si="3"/>
        <v>36.8055419921875</v>
      </c>
      <c r="V33" s="8">
        <f t="shared" si="4"/>
        <v>993.39481739894961</v>
      </c>
      <c r="W33" s="1">
        <f t="shared" si="5"/>
        <v>27.177978515625</v>
      </c>
      <c r="X33" s="8">
        <f t="shared" si="6"/>
        <v>996.47268955138918</v>
      </c>
      <c r="Y33" s="8">
        <f t="shared" si="7"/>
        <v>7.370849609375</v>
      </c>
      <c r="Z33" s="8">
        <f t="shared" si="8"/>
        <v>8.9619140625</v>
      </c>
      <c r="AA33" s="9">
        <f t="shared" si="9"/>
        <v>4.1431872063554823E-2</v>
      </c>
      <c r="AB33" s="9">
        <f t="shared" si="10"/>
        <v>2.9193535826700853E-2</v>
      </c>
      <c r="AC33" s="25">
        <f t="shared" si="11"/>
        <v>1275.9131010884546</v>
      </c>
      <c r="AD33" s="20">
        <f t="shared" si="12"/>
        <v>1093.2795043161752</v>
      </c>
      <c r="AE33" s="20">
        <f t="shared" si="13"/>
        <v>182.63359677227936</v>
      </c>
      <c r="AF33" s="33">
        <f t="shared" si="14"/>
        <v>0.85686047379207997</v>
      </c>
      <c r="AG33" s="33">
        <f t="shared" si="15"/>
        <v>0.41423357664233579</v>
      </c>
      <c r="AH33" s="33"/>
      <c r="AI33" s="33">
        <f t="shared" si="16"/>
        <v>0.5036496350364964</v>
      </c>
      <c r="AJ33" s="12"/>
      <c r="AK33" s="33">
        <f t="shared" si="17"/>
        <v>0.45894160583941612</v>
      </c>
      <c r="AL33" s="1">
        <f t="shared" si="18"/>
        <v>1.1801470588235294</v>
      </c>
      <c r="AM33" s="11">
        <f t="shared" si="19"/>
        <v>9.6056116445975253</v>
      </c>
      <c r="AN33" s="13">
        <f t="shared" si="20"/>
        <v>3495.5255112613072</v>
      </c>
      <c r="AO33" s="29">
        <f t="shared" si="21"/>
        <v>8.83203125</v>
      </c>
      <c r="AP33" s="29">
        <f t="shared" si="22"/>
        <v>10.423095703125</v>
      </c>
      <c r="AQ33" s="27">
        <f t="shared" si="23"/>
        <v>4.1715698242187501E-5</v>
      </c>
      <c r="AR33" s="27">
        <f t="shared" si="24"/>
        <v>2.9302734375000001E-5</v>
      </c>
    </row>
    <row r="34" spans="1:44" ht="12.75" customHeight="1" x14ac:dyDescent="0.2">
      <c r="A34" s="1"/>
      <c r="B34" s="2" t="s">
        <v>69</v>
      </c>
      <c r="C34" s="3">
        <v>40.361083984375</v>
      </c>
      <c r="D34" s="3">
        <v>33.152587890625</v>
      </c>
      <c r="E34" s="3">
        <v>22.697021484375</v>
      </c>
      <c r="F34" s="3">
        <v>31.62646484375</v>
      </c>
      <c r="G34" s="3">
        <v>132.967529296875</v>
      </c>
      <c r="H34" s="3">
        <v>132.967529296875</v>
      </c>
      <c r="I34" s="3">
        <v>132.967529296875</v>
      </c>
      <c r="J34" s="3">
        <v>132.967529296875</v>
      </c>
      <c r="K34" s="3">
        <v>132.967529296875</v>
      </c>
      <c r="L34" s="3">
        <v>132.967529296875</v>
      </c>
      <c r="M34" s="2">
        <v>42</v>
      </c>
      <c r="N34" s="3">
        <v>2.490234375</v>
      </c>
      <c r="O34" s="16">
        <v>75</v>
      </c>
      <c r="P34" s="4">
        <v>1.7333984375</v>
      </c>
      <c r="Q34" s="5">
        <v>1</v>
      </c>
      <c r="R34" s="6" t="str">
        <f t="shared" si="0"/>
        <v>Countercurrent</v>
      </c>
      <c r="S34" s="7">
        <f t="shared" si="1"/>
        <v>4.1780027438593779</v>
      </c>
      <c r="T34" s="7">
        <f t="shared" si="2"/>
        <v>4.1787281557391776</v>
      </c>
      <c r="U34" s="1">
        <f t="shared" si="3"/>
        <v>36.7568359375</v>
      </c>
      <c r="V34" s="8">
        <f t="shared" si="4"/>
        <v>993.41230842859113</v>
      </c>
      <c r="W34" s="1">
        <f t="shared" si="5"/>
        <v>27.1617431640625</v>
      </c>
      <c r="X34" s="8">
        <f t="shared" si="6"/>
        <v>996.47719415287838</v>
      </c>
      <c r="Y34" s="8">
        <f t="shared" si="7"/>
        <v>7.20849609375</v>
      </c>
      <c r="Z34" s="8">
        <f t="shared" si="8"/>
        <v>8.929443359375</v>
      </c>
      <c r="AA34" s="9">
        <f t="shared" si="9"/>
        <v>4.1230491316616331E-2</v>
      </c>
      <c r="AB34" s="9">
        <f t="shared" si="10"/>
        <v>2.8788200189149727E-2</v>
      </c>
      <c r="AC34" s="25">
        <f t="shared" si="11"/>
        <v>1241.7435086355447</v>
      </c>
      <c r="AD34" s="20">
        <f t="shared" si="12"/>
        <v>1074.1947369744626</v>
      </c>
      <c r="AE34" s="20">
        <f t="shared" si="13"/>
        <v>167.54877166108213</v>
      </c>
      <c r="AF34" s="33">
        <f t="shared" si="14"/>
        <v>0.86506974226489941</v>
      </c>
      <c r="AG34" s="33">
        <f t="shared" si="15"/>
        <v>0.40808823529411764</v>
      </c>
      <c r="AH34" s="33"/>
      <c r="AI34" s="33">
        <f t="shared" si="16"/>
        <v>0.50551470588235292</v>
      </c>
      <c r="AJ34" s="12"/>
      <c r="AK34" s="33">
        <f t="shared" si="17"/>
        <v>0.45680147058823528</v>
      </c>
      <c r="AL34" s="1">
        <f t="shared" si="18"/>
        <v>1.1970260223048328</v>
      </c>
      <c r="AM34" s="11">
        <f t="shared" si="19"/>
        <v>9.5693153784932168</v>
      </c>
      <c r="AN34" s="13">
        <f t="shared" si="20"/>
        <v>3414.8169917159062</v>
      </c>
      <c r="AO34" s="29">
        <f t="shared" si="21"/>
        <v>8.734619140625</v>
      </c>
      <c r="AP34" s="29">
        <f t="shared" si="22"/>
        <v>10.45556640625</v>
      </c>
      <c r="AQ34" s="27">
        <f t="shared" si="23"/>
        <v>4.1512207031250005E-5</v>
      </c>
      <c r="AR34" s="27">
        <f t="shared" si="24"/>
        <v>2.8895751953125001E-5</v>
      </c>
    </row>
    <row r="35" spans="1:44" ht="12.75" customHeight="1" x14ac:dyDescent="0.2">
      <c r="A35" s="1"/>
      <c r="B35" s="2" t="s">
        <v>70</v>
      </c>
      <c r="C35" s="3">
        <v>40.166259765625</v>
      </c>
      <c r="D35" s="3">
        <v>33.1201171875</v>
      </c>
      <c r="E35" s="3">
        <v>22.66455078125</v>
      </c>
      <c r="F35" s="3">
        <v>31.5615234375</v>
      </c>
      <c r="G35" s="3">
        <v>132.967529296875</v>
      </c>
      <c r="H35" s="3">
        <v>132.967529296875</v>
      </c>
      <c r="I35" s="3">
        <v>132.967529296875</v>
      </c>
      <c r="J35" s="3">
        <v>132.967529296875</v>
      </c>
      <c r="K35" s="3">
        <v>132.967529296875</v>
      </c>
      <c r="L35" s="3">
        <v>132.967529296875</v>
      </c>
      <c r="M35" s="2">
        <v>42</v>
      </c>
      <c r="N35" s="3">
        <v>2.45361328125</v>
      </c>
      <c r="O35" s="16">
        <v>75</v>
      </c>
      <c r="P35" s="4">
        <v>1.79443359375</v>
      </c>
      <c r="Q35" s="5">
        <v>1</v>
      </c>
      <c r="R35" s="6" t="str">
        <f t="shared" si="0"/>
        <v>Countercurrent</v>
      </c>
      <c r="S35" s="7">
        <f t="shared" si="1"/>
        <v>4.1779969196040678</v>
      </c>
      <c r="T35" s="7">
        <f t="shared" si="2"/>
        <v>4.1787393722710195</v>
      </c>
      <c r="U35" s="1">
        <f t="shared" si="3"/>
        <v>36.6431884765625</v>
      </c>
      <c r="V35" s="8">
        <f t="shared" si="4"/>
        <v>993.45304933011937</v>
      </c>
      <c r="W35" s="1">
        <f t="shared" si="5"/>
        <v>27.113037109375</v>
      </c>
      <c r="X35" s="8">
        <f t="shared" si="6"/>
        <v>996.49069319117814</v>
      </c>
      <c r="Y35" s="8">
        <f t="shared" si="7"/>
        <v>7.046142578125</v>
      </c>
      <c r="Z35" s="8">
        <f t="shared" si="8"/>
        <v>8.89697265625</v>
      </c>
      <c r="AA35" s="9">
        <f t="shared" si="9"/>
        <v>4.0625826602244876E-2</v>
      </c>
      <c r="AB35" s="9">
        <f t="shared" si="10"/>
        <v>2.980227292869124E-2</v>
      </c>
      <c r="AC35" s="25">
        <f t="shared" si="11"/>
        <v>1195.9740398481979</v>
      </c>
      <c r="AD35" s="20">
        <f t="shared" si="12"/>
        <v>1107.992775232389</v>
      </c>
      <c r="AE35" s="20">
        <f t="shared" si="13"/>
        <v>87.981264615808868</v>
      </c>
      <c r="AF35" s="33">
        <f t="shared" si="14"/>
        <v>0.92643547294138917</v>
      </c>
      <c r="AG35" s="33">
        <f t="shared" si="15"/>
        <v>0.40259740259740262</v>
      </c>
      <c r="AH35" s="33"/>
      <c r="AI35" s="33">
        <f t="shared" si="16"/>
        <v>0.50834879406307976</v>
      </c>
      <c r="AJ35" s="12"/>
      <c r="AK35" s="33">
        <f t="shared" si="17"/>
        <v>0.45547309833024119</v>
      </c>
      <c r="AL35" s="1">
        <f t="shared" si="18"/>
        <v>1.2150943396226415</v>
      </c>
      <c r="AM35" s="11">
        <f t="shared" si="19"/>
        <v>9.5001218669165137</v>
      </c>
      <c r="AN35" s="13">
        <f t="shared" si="20"/>
        <v>3312.9049805391687</v>
      </c>
      <c r="AO35" s="29">
        <f t="shared" si="21"/>
        <v>8.604736328125</v>
      </c>
      <c r="AP35" s="29">
        <f t="shared" si="22"/>
        <v>10.45556640625</v>
      </c>
      <c r="AQ35" s="27">
        <f t="shared" si="23"/>
        <v>4.09017333984375E-5</v>
      </c>
      <c r="AR35" s="27">
        <f t="shared" si="24"/>
        <v>2.9913208007812502E-5</v>
      </c>
    </row>
    <row r="36" spans="1:44" ht="12.75" customHeight="1" x14ac:dyDescent="0.2">
      <c r="A36" s="1"/>
      <c r="B36" s="2" t="s">
        <v>71</v>
      </c>
      <c r="C36" s="3">
        <v>39.906494140625</v>
      </c>
      <c r="D36" s="3">
        <v>32.892822265625</v>
      </c>
      <c r="E36" s="3">
        <v>22.66455078125</v>
      </c>
      <c r="F36" s="3">
        <v>31.36669921875</v>
      </c>
      <c r="G36" s="3">
        <v>132.967529296875</v>
      </c>
      <c r="H36" s="3">
        <v>132.967529296875</v>
      </c>
      <c r="I36" s="3">
        <v>132.967529296875</v>
      </c>
      <c r="J36" s="3">
        <v>132.967529296875</v>
      </c>
      <c r="K36" s="3">
        <v>132.967529296875</v>
      </c>
      <c r="L36" s="3">
        <v>132.967529296875</v>
      </c>
      <c r="M36" s="2">
        <v>42</v>
      </c>
      <c r="N36" s="3">
        <v>2.490234375</v>
      </c>
      <c r="O36" s="16">
        <v>75</v>
      </c>
      <c r="P36" s="4">
        <v>1.6845703125</v>
      </c>
      <c r="Q36" s="5">
        <v>1</v>
      </c>
      <c r="R36" s="6" t="str">
        <f t="shared" si="0"/>
        <v>Countercurrent</v>
      </c>
      <c r="S36" s="7">
        <f t="shared" si="1"/>
        <v>4.1779854300752799</v>
      </c>
      <c r="T36" s="7">
        <f t="shared" si="2"/>
        <v>4.1787620833413639</v>
      </c>
      <c r="U36" s="1">
        <f t="shared" si="3"/>
        <v>36.399658203125</v>
      </c>
      <c r="V36" s="8">
        <f t="shared" si="4"/>
        <v>993.54001336502711</v>
      </c>
      <c r="W36" s="1">
        <f t="shared" si="5"/>
        <v>27.015625</v>
      </c>
      <c r="X36" s="8">
        <f t="shared" si="6"/>
        <v>996.51762474600889</v>
      </c>
      <c r="Y36" s="8">
        <f t="shared" si="7"/>
        <v>7.013671875</v>
      </c>
      <c r="Z36" s="8">
        <f t="shared" si="8"/>
        <v>8.7021484375</v>
      </c>
      <c r="AA36" s="9">
        <f t="shared" si="9"/>
        <v>4.1235791570325836E-2</v>
      </c>
      <c r="AB36" s="9">
        <f t="shared" si="10"/>
        <v>2.7978400108835698E-2</v>
      </c>
      <c r="AC36" s="25">
        <f t="shared" si="11"/>
        <v>1208.3331799511459</v>
      </c>
      <c r="AD36" s="20">
        <f t="shared" si="12"/>
        <v>1017.4123592248767</v>
      </c>
      <c r="AE36" s="20">
        <f t="shared" si="13"/>
        <v>190.9208207262692</v>
      </c>
      <c r="AF36" s="33">
        <f t="shared" si="14"/>
        <v>0.8419965421010881</v>
      </c>
      <c r="AG36" s="33">
        <f t="shared" si="15"/>
        <v>0.40677966101694918</v>
      </c>
      <c r="AH36" s="33"/>
      <c r="AI36" s="33">
        <f t="shared" si="16"/>
        <v>0.50470809792843696</v>
      </c>
      <c r="AJ36" s="12"/>
      <c r="AK36" s="33">
        <f t="shared" si="17"/>
        <v>0.45574387947269307</v>
      </c>
      <c r="AL36" s="1">
        <f t="shared" si="18"/>
        <v>1.1977186311787071</v>
      </c>
      <c r="AM36" s="11">
        <f t="shared" si="19"/>
        <v>9.3586609156974578</v>
      </c>
      <c r="AN36" s="13">
        <f t="shared" si="20"/>
        <v>3397.7341271469668</v>
      </c>
      <c r="AO36" s="29">
        <f t="shared" si="21"/>
        <v>8.539794921875</v>
      </c>
      <c r="AP36" s="29">
        <f t="shared" si="22"/>
        <v>10.228271484375</v>
      </c>
      <c r="AQ36" s="27">
        <f t="shared" si="23"/>
        <v>4.1512207031250005E-5</v>
      </c>
      <c r="AR36" s="27">
        <f t="shared" si="24"/>
        <v>2.8081787109375003E-5</v>
      </c>
    </row>
    <row r="37" spans="1:44" ht="12.75" customHeight="1" x14ac:dyDescent="0.2">
      <c r="A37" s="1"/>
      <c r="B37" s="2" t="s">
        <v>72</v>
      </c>
      <c r="C37" s="3">
        <v>39.744140625</v>
      </c>
      <c r="D37" s="3">
        <v>32.827880859375</v>
      </c>
      <c r="E37" s="3">
        <v>22.697021484375</v>
      </c>
      <c r="F37" s="3">
        <v>31.3017578125</v>
      </c>
      <c r="G37" s="3">
        <v>132.967529296875</v>
      </c>
      <c r="H37" s="3">
        <v>132.967529296875</v>
      </c>
      <c r="I37" s="3">
        <v>132.967529296875</v>
      </c>
      <c r="J37" s="3">
        <v>132.967529296875</v>
      </c>
      <c r="K37" s="3">
        <v>132.967529296875</v>
      </c>
      <c r="L37" s="3">
        <v>132.967529296875</v>
      </c>
      <c r="M37" s="2">
        <v>42</v>
      </c>
      <c r="N37" s="3">
        <v>2.45361328125</v>
      </c>
      <c r="O37" s="16">
        <v>75</v>
      </c>
      <c r="P37" s="4">
        <v>1.79443359375</v>
      </c>
      <c r="Q37" s="5">
        <v>1</v>
      </c>
      <c r="R37" s="6" t="str">
        <f t="shared" si="0"/>
        <v>Countercurrent</v>
      </c>
      <c r="S37" s="7">
        <f t="shared" si="1"/>
        <v>4.1779805338754805</v>
      </c>
      <c r="T37" s="7">
        <f t="shared" si="2"/>
        <v>4.1787659046932699</v>
      </c>
      <c r="U37" s="1">
        <f t="shared" si="3"/>
        <v>36.2860107421875</v>
      </c>
      <c r="V37" s="8">
        <f t="shared" si="4"/>
        <v>993.58043844939073</v>
      </c>
      <c r="W37" s="1">
        <f t="shared" si="5"/>
        <v>26.9993896484375</v>
      </c>
      <c r="X37" s="8">
        <f t="shared" si="6"/>
        <v>996.52210470568184</v>
      </c>
      <c r="Y37" s="8">
        <f t="shared" si="7"/>
        <v>6.916259765625</v>
      </c>
      <c r="Z37" s="8">
        <f t="shared" si="8"/>
        <v>8.604736328125</v>
      </c>
      <c r="AA37" s="9">
        <f t="shared" si="9"/>
        <v>4.0631035996160386E-2</v>
      </c>
      <c r="AB37" s="9">
        <f t="shared" si="10"/>
        <v>2.9803212359972176E-2</v>
      </c>
      <c r="AC37" s="25">
        <f t="shared" si="11"/>
        <v>1174.0743620248131</v>
      </c>
      <c r="AD37" s="20">
        <f t="shared" si="12"/>
        <v>1071.6394352498078</v>
      </c>
      <c r="AE37" s="20">
        <f t="shared" si="13"/>
        <v>102.43492677500535</v>
      </c>
      <c r="AF37" s="33">
        <f t="shared" si="14"/>
        <v>0.91275260742569519</v>
      </c>
      <c r="AG37" s="33">
        <f t="shared" si="15"/>
        <v>0.40571428571428569</v>
      </c>
      <c r="AH37" s="33"/>
      <c r="AI37" s="33">
        <f t="shared" si="16"/>
        <v>0.50476190476190474</v>
      </c>
      <c r="AJ37" s="12"/>
      <c r="AK37" s="33">
        <f t="shared" si="17"/>
        <v>0.45523809523809522</v>
      </c>
      <c r="AL37" s="1">
        <f t="shared" si="18"/>
        <v>1.2</v>
      </c>
      <c r="AM37" s="11">
        <f t="shared" si="19"/>
        <v>9.2609814889206028</v>
      </c>
      <c r="AN37" s="13">
        <f t="shared" si="20"/>
        <v>3336.2223836057133</v>
      </c>
      <c r="AO37" s="29">
        <f t="shared" si="21"/>
        <v>8.4423828125</v>
      </c>
      <c r="AP37" s="29">
        <f t="shared" si="22"/>
        <v>10.130859375</v>
      </c>
      <c r="AQ37" s="27">
        <f t="shared" si="23"/>
        <v>4.09017333984375E-5</v>
      </c>
      <c r="AR37" s="27">
        <f t="shared" si="24"/>
        <v>2.9913208007812502E-5</v>
      </c>
    </row>
    <row r="38" spans="1:44" ht="12.75" customHeight="1" x14ac:dyDescent="0.2">
      <c r="A38" s="1"/>
      <c r="B38" s="2" t="s">
        <v>73</v>
      </c>
      <c r="C38" s="3">
        <v>39.744140625</v>
      </c>
      <c r="D38" s="3">
        <v>32.827880859375</v>
      </c>
      <c r="E38" s="3">
        <v>22.66455078125</v>
      </c>
      <c r="F38" s="3">
        <v>31.3017578125</v>
      </c>
      <c r="G38" s="3">
        <v>132.967529296875</v>
      </c>
      <c r="H38" s="3">
        <v>132.967529296875</v>
      </c>
      <c r="I38" s="3">
        <v>132.967529296875</v>
      </c>
      <c r="J38" s="3">
        <v>132.967529296875</v>
      </c>
      <c r="K38" s="3">
        <v>132.967529296875</v>
      </c>
      <c r="L38" s="3">
        <v>132.967529296875</v>
      </c>
      <c r="M38" s="2">
        <v>42</v>
      </c>
      <c r="N38" s="3">
        <v>2.42919921875</v>
      </c>
      <c r="O38" s="16">
        <v>75</v>
      </c>
      <c r="P38" s="4">
        <v>1.77001953125</v>
      </c>
      <c r="Q38" s="5">
        <v>1</v>
      </c>
      <c r="R38" s="6" t="str">
        <f t="shared" si="0"/>
        <v>Countercurrent</v>
      </c>
      <c r="S38" s="7">
        <f t="shared" si="1"/>
        <v>4.1779805338754805</v>
      </c>
      <c r="T38" s="7">
        <f t="shared" si="2"/>
        <v>4.178769736411601</v>
      </c>
      <c r="U38" s="1">
        <f t="shared" si="3"/>
        <v>36.2860107421875</v>
      </c>
      <c r="V38" s="8">
        <f t="shared" si="4"/>
        <v>993.58043844939073</v>
      </c>
      <c r="W38" s="1">
        <f t="shared" si="5"/>
        <v>26.983154296875</v>
      </c>
      <c r="X38" s="8">
        <f t="shared" si="6"/>
        <v>996.52658219664227</v>
      </c>
      <c r="Y38" s="8">
        <f t="shared" si="7"/>
        <v>6.916259765625</v>
      </c>
      <c r="Z38" s="8">
        <f t="shared" si="8"/>
        <v>8.63720703125</v>
      </c>
      <c r="AA38" s="9">
        <f t="shared" si="9"/>
        <v>4.0226747080775706E-2</v>
      </c>
      <c r="AB38" s="9">
        <f t="shared" si="10"/>
        <v>2.9397858564964421E-2</v>
      </c>
      <c r="AC38" s="25">
        <f t="shared" si="11"/>
        <v>1162.3920300643672</v>
      </c>
      <c r="AD38" s="20">
        <f t="shared" si="12"/>
        <v>1061.0539502704821</v>
      </c>
      <c r="AE38" s="20">
        <f t="shared" si="13"/>
        <v>101.33807979388507</v>
      </c>
      <c r="AF38" s="33">
        <f t="shared" si="14"/>
        <v>0.91281936113389084</v>
      </c>
      <c r="AG38" s="33">
        <f t="shared" si="15"/>
        <v>0.4049429657794677</v>
      </c>
      <c r="AH38" s="33"/>
      <c r="AI38" s="33">
        <f t="shared" si="16"/>
        <v>0.50570342205323193</v>
      </c>
      <c r="AJ38" s="12"/>
      <c r="AK38" s="33">
        <f t="shared" si="17"/>
        <v>0.45532319391634979</v>
      </c>
      <c r="AL38" s="1">
        <f t="shared" si="18"/>
        <v>1.2038461538461538</v>
      </c>
      <c r="AM38" s="11">
        <f t="shared" si="19"/>
        <v>9.2762656266727213</v>
      </c>
      <c r="AN38" s="13">
        <f t="shared" si="20"/>
        <v>3297.583874819923</v>
      </c>
      <c r="AO38" s="29">
        <f t="shared" si="21"/>
        <v>8.4423828125</v>
      </c>
      <c r="AP38" s="29">
        <f t="shared" si="22"/>
        <v>10.163330078125</v>
      </c>
      <c r="AQ38" s="27">
        <f t="shared" si="23"/>
        <v>4.04947509765625E-5</v>
      </c>
      <c r="AR38" s="27">
        <f t="shared" si="24"/>
        <v>2.9506225585937502E-5</v>
      </c>
    </row>
    <row r="39" spans="1:44" ht="12.75" customHeight="1" x14ac:dyDescent="0.2">
      <c r="A39" s="1"/>
      <c r="B39" s="2" t="s">
        <v>74</v>
      </c>
      <c r="C39" s="3">
        <v>39.744140625</v>
      </c>
      <c r="D39" s="3">
        <v>32.8603515625</v>
      </c>
      <c r="E39" s="3">
        <v>22.697021484375</v>
      </c>
      <c r="F39" s="3">
        <v>31.36669921875</v>
      </c>
      <c r="G39" s="3">
        <v>132.967529296875</v>
      </c>
      <c r="H39" s="3">
        <v>132.967529296875</v>
      </c>
      <c r="I39" s="3">
        <v>132.967529296875</v>
      </c>
      <c r="J39" s="3">
        <v>132.967529296875</v>
      </c>
      <c r="K39" s="3">
        <v>132.967529296875</v>
      </c>
      <c r="L39" s="3">
        <v>132.967529296875</v>
      </c>
      <c r="M39" s="2">
        <v>42</v>
      </c>
      <c r="N39" s="3">
        <v>2.45361328125</v>
      </c>
      <c r="O39" s="16">
        <v>75</v>
      </c>
      <c r="P39" s="4">
        <v>1.7333984375</v>
      </c>
      <c r="Q39" s="5">
        <v>1</v>
      </c>
      <c r="R39" s="6" t="str">
        <f t="shared" si="0"/>
        <v>Countercurrent</v>
      </c>
      <c r="S39" s="7">
        <f t="shared" si="1"/>
        <v>4.1779812151043512</v>
      </c>
      <c r="T39" s="7">
        <f t="shared" si="2"/>
        <v>4.1787582723441847</v>
      </c>
      <c r="U39" s="1">
        <f t="shared" si="3"/>
        <v>36.30224609375</v>
      </c>
      <c r="V39" s="8">
        <f t="shared" si="4"/>
        <v>993.57466961098191</v>
      </c>
      <c r="W39" s="1">
        <f t="shared" si="5"/>
        <v>27.0318603515625</v>
      </c>
      <c r="X39" s="8">
        <f t="shared" si="6"/>
        <v>996.51314231844844</v>
      </c>
      <c r="Y39" s="8">
        <f t="shared" si="7"/>
        <v>6.8837890625</v>
      </c>
      <c r="Z39" s="8">
        <f t="shared" si="8"/>
        <v>8.669677734375</v>
      </c>
      <c r="AA39" s="9">
        <f t="shared" si="9"/>
        <v>4.0630800087851436E-2</v>
      </c>
      <c r="AB39" s="9">
        <f t="shared" si="10"/>
        <v>2.8789238730716895E-2</v>
      </c>
      <c r="AC39" s="25">
        <f t="shared" si="11"/>
        <v>1168.555681551258</v>
      </c>
      <c r="AD39" s="20">
        <f t="shared" si="12"/>
        <v>1042.9905769607815</v>
      </c>
      <c r="AE39" s="20">
        <f t="shared" si="13"/>
        <v>125.56510459047649</v>
      </c>
      <c r="AF39" s="33">
        <f t="shared" si="14"/>
        <v>0.89254675102534375</v>
      </c>
      <c r="AG39" s="33">
        <f t="shared" si="15"/>
        <v>0.40380952380952378</v>
      </c>
      <c r="AH39" s="33"/>
      <c r="AI39" s="33">
        <f t="shared" si="16"/>
        <v>0.50857142857142856</v>
      </c>
      <c r="AJ39" s="12"/>
      <c r="AK39" s="33">
        <f t="shared" si="17"/>
        <v>0.45619047619047615</v>
      </c>
      <c r="AL39" s="1">
        <f t="shared" si="18"/>
        <v>1.2131782945736433</v>
      </c>
      <c r="AM39" s="11">
        <f t="shared" si="19"/>
        <v>9.2416443284563687</v>
      </c>
      <c r="AN39" s="13">
        <f t="shared" si="20"/>
        <v>3327.4885086512404</v>
      </c>
      <c r="AO39" s="29">
        <f t="shared" si="21"/>
        <v>8.37744140625</v>
      </c>
      <c r="AP39" s="29">
        <f t="shared" si="22"/>
        <v>10.163330078125</v>
      </c>
      <c r="AQ39" s="27">
        <f t="shared" si="23"/>
        <v>4.09017333984375E-5</v>
      </c>
      <c r="AR39" s="27">
        <f t="shared" si="24"/>
        <v>2.8895751953125001E-5</v>
      </c>
    </row>
    <row r="40" spans="1:44" ht="12.75" customHeight="1" x14ac:dyDescent="0.2">
      <c r="A40" s="1"/>
      <c r="B40" s="32" t="s">
        <v>113</v>
      </c>
      <c r="C40" s="3">
        <f>AVERAGE(C2:C39)</f>
        <v>43.8670654296875</v>
      </c>
      <c r="D40" s="22">
        <f t="shared" ref="D40:AR40" si="25">AVERAGE(D2:D39)</f>
        <v>35.322998046875</v>
      </c>
      <c r="E40" s="22">
        <f t="shared" si="25"/>
        <v>22.7030029296875</v>
      </c>
      <c r="F40" s="22">
        <f t="shared" si="25"/>
        <v>33.5823974609375</v>
      </c>
      <c r="G40" s="22">
        <f t="shared" si="25"/>
        <v>132.967529296875</v>
      </c>
      <c r="H40" s="22">
        <f t="shared" si="25"/>
        <v>132.967529296875</v>
      </c>
      <c r="I40" s="22">
        <f t="shared" si="25"/>
        <v>132.967529296875</v>
      </c>
      <c r="J40" s="22">
        <f t="shared" si="25"/>
        <v>132.967529296875</v>
      </c>
      <c r="K40" s="22">
        <f t="shared" si="25"/>
        <v>132.967529296875</v>
      </c>
      <c r="L40" s="22">
        <f t="shared" si="25"/>
        <v>132.967529296875</v>
      </c>
      <c r="M40" s="21">
        <f t="shared" si="25"/>
        <v>41.473684210526315</v>
      </c>
      <c r="N40" s="22">
        <f t="shared" si="25"/>
        <v>2.4831671463815788</v>
      </c>
      <c r="O40" s="21">
        <f t="shared" si="25"/>
        <v>75</v>
      </c>
      <c r="P40" s="23">
        <f t="shared" si="25"/>
        <v>1.7398231907894737</v>
      </c>
      <c r="Q40" s="22">
        <f t="shared" si="25"/>
        <v>1</v>
      </c>
      <c r="R40" s="24" t="str">
        <f t="shared" si="0"/>
        <v>Countercurrent</v>
      </c>
      <c r="S40" s="28">
        <f t="shared" si="25"/>
        <v>4.1783180585940567</v>
      </c>
      <c r="T40" s="28">
        <f t="shared" si="25"/>
        <v>4.1785393217029281</v>
      </c>
      <c r="U40" s="28">
        <f t="shared" si="25"/>
        <v>39.59503173828125</v>
      </c>
      <c r="V40" s="22">
        <f t="shared" si="25"/>
        <v>992.33430953585184</v>
      </c>
      <c r="W40" s="28">
        <f t="shared" si="25"/>
        <v>28.1427001953125</v>
      </c>
      <c r="X40" s="22">
        <f t="shared" si="25"/>
        <v>996.19609477776862</v>
      </c>
      <c r="Y40" s="22">
        <f t="shared" si="25"/>
        <v>8.5440673828125</v>
      </c>
      <c r="Z40" s="22">
        <f t="shared" si="25"/>
        <v>10.87939453125</v>
      </c>
      <c r="AA40" s="28">
        <f t="shared" si="25"/>
        <v>4.1068930031472349E-2</v>
      </c>
      <c r="AB40" s="28">
        <f t="shared" si="25"/>
        <v>2.8886711453203897E-2</v>
      </c>
      <c r="AC40" s="28">
        <f t="shared" si="25"/>
        <v>1465.6756735513466</v>
      </c>
      <c r="AD40" s="23">
        <f t="shared" si="25"/>
        <v>1314.3487271483846</v>
      </c>
      <c r="AE40" s="23">
        <f t="shared" si="25"/>
        <v>151.32694640296171</v>
      </c>
      <c r="AF40" s="42">
        <f t="shared" si="25"/>
        <v>0.89323136149808879</v>
      </c>
      <c r="AG40" s="42">
        <f t="shared" si="25"/>
        <v>0.40421492567597889</v>
      </c>
      <c r="AH40" s="42" t="e">
        <f t="shared" si="25"/>
        <v>#DIV/0!</v>
      </c>
      <c r="AI40" s="42">
        <f t="shared" si="25"/>
        <v>0.51292452308579983</v>
      </c>
      <c r="AJ40" s="42" t="e">
        <f t="shared" si="25"/>
        <v>#DIV/0!</v>
      </c>
      <c r="AK40" s="42">
        <f t="shared" si="25"/>
        <v>0.45856972438088944</v>
      </c>
      <c r="AL40" s="22">
        <f t="shared" si="25"/>
        <v>1.2235903868823954</v>
      </c>
      <c r="AM40" s="22">
        <f t="shared" si="25"/>
        <v>11.412048977444543</v>
      </c>
      <c r="AN40" s="28">
        <f t="shared" si="25"/>
        <v>3382.9218160494024</v>
      </c>
      <c r="AO40" s="41">
        <f t="shared" si="25"/>
        <v>10.28466796875</v>
      </c>
      <c r="AP40" s="41">
        <f t="shared" si="25"/>
        <v>12.6199951171875</v>
      </c>
      <c r="AQ40" s="40">
        <f t="shared" si="25"/>
        <v>4.1394396330180931E-5</v>
      </c>
      <c r="AR40" s="40">
        <f t="shared" si="25"/>
        <v>2.9002852590460523E-5</v>
      </c>
    </row>
    <row r="41" spans="1:44" ht="12.75" customHeight="1" x14ac:dyDescent="0.2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2"/>
      <c r="N41" s="3"/>
      <c r="P41" s="4"/>
      <c r="Q41" s="5"/>
      <c r="R41" s="6" t="str">
        <f t="shared" si="0"/>
        <v/>
      </c>
      <c r="S41" s="7" t="str">
        <f t="shared" ref="S41:S46" si="26">IF(ISNUMBER(N41),1.15290498E-12*(U41^6)-3.5879038802E-10*(U41^5)+4.710833256816E-08*(U41^4)-3.38194190874219E-06*(U41^3)+0.000148978977392744*(U41^2)-0.00373903643230733*(U41)+4.21734712411944,"")</f>
        <v/>
      </c>
      <c r="T41" s="7" t="str">
        <f t="shared" ref="T41:T46" si="27">IF(ISNUMBER(N41),1.15290498E-12*(W41^6)-3.5879038802E-10*(W41^5)+4.710833256816E-08*(W41^4)-3.38194190874219E-06*(W41^3)+0.000148978977392744*(W41^2)-0.00373903643230733*(W41)+4.21734712411944,"")</f>
        <v/>
      </c>
      <c r="U41" s="1" t="str">
        <f t="shared" ref="U41:U46" si="28">IF(ISNUMBER(C41),AVERAGE(C41:D41),"")</f>
        <v/>
      </c>
      <c r="V41" s="8" t="str">
        <f t="shared" ref="V41:V46" si="29">IF(ISNUMBER(D41),-0.0000002301*(U41^4)+0.0000569866*(U41^3)-0.0082923226*(U41^2)+0.0654036947*U41+999.8017570756,"")</f>
        <v/>
      </c>
      <c r="W41" s="1" t="str">
        <f t="shared" ref="W41:W46" si="30">IF(ISNUMBER(E41),AVERAGE(E41:F41),"")</f>
        <v/>
      </c>
      <c r="X41" s="8" t="str">
        <f t="shared" ref="X41:X46" si="31">IF(ISNUMBER(D41),-0.0000002301*(W41^4)+0.0000569866*(W41^3)-0.0082923226*(W41^2)+0.0654036947*W41+999.8017570756,"")</f>
        <v/>
      </c>
      <c r="Y41" s="8" t="str">
        <f t="shared" ref="Y41:Y46" si="32">IF(ISNUMBER(C41),IF(R41="Countercurrent",C41-D41,D41-C41),"")</f>
        <v/>
      </c>
      <c r="Z41" s="8" t="str">
        <f t="shared" ref="Z41:Z46" si="33">IF(ISNUMBER(E41),F41-E41,"")</f>
        <v/>
      </c>
      <c r="AA41" s="9" t="str">
        <f t="shared" ref="AA41:AA46" si="34">IF(ISNUMBER(N41),N41*V41/(1000*60),"")</f>
        <v/>
      </c>
      <c r="AB41" s="9" t="str">
        <f t="shared" ref="AB41:AB46" si="35">IF(ISNUMBER(P41),P41*X41/(1000*60),"")</f>
        <v/>
      </c>
      <c r="AC41" s="10" t="str">
        <f t="shared" ref="AC41:AC46" si="36">IF(SUM($A$1:$A$959)=0,IF(ROW($A41)=6,"Hidden",""),IF(ISNUMBER(AA41),AA41*S41*ABS(Y41)*1000,""))</f>
        <v/>
      </c>
      <c r="AD41" s="10" t="str">
        <f t="shared" ref="AD41:AD46" si="37">IF(SUM($A$1:$A$959)=0,IF(ROW($A41)=6,"Hidden",""),IF(ISNUMBER(AB41),AB41*T41*Z41*1000,""))</f>
        <v/>
      </c>
      <c r="AE41" s="10" t="str">
        <f t="shared" ref="AE41:AE46" si="38">IF(SUM($A$1:$A$959)=0,IF(ROW($A41)=6,"Hidden",""),IF(ISNUMBER(AC41),AC41-AD41,""))</f>
        <v/>
      </c>
      <c r="AF41" s="11" t="str">
        <f t="shared" ref="AF41:AF46" si="39">IF(SUM($A$1:$A$959)=0,IF(ROW($A41)=6,"Hidden",""),IF(ISNUMBER(AC41),IF(AC41=0,0,AD41*100/AC41),""))</f>
        <v/>
      </c>
      <c r="AG41" s="11" t="str">
        <f t="shared" ref="AG41:AG46" si="40">IF(SUM($A$1:$A$999)=0,IF(ROW($A41)=6,"Hidden",""),IF(ISNUMBER(C41),IF(R41="cocurrent",IF(D41=E41,0,100*(D41-C41)/(D41-E41)),IF(C41=E41,0,100*(C41-D41)/(C41-E41))),""))</f>
        <v/>
      </c>
      <c r="AH41" s="1">
        <f t="shared" ref="AH41:AH46" si="41">IF(ISNUMBER(C41),IF(R41="Cocurrent",C41-F41,C41-E41),0)</f>
        <v>0</v>
      </c>
      <c r="AI41" s="11" t="str">
        <f t="shared" ref="AI41:AI46" si="42">IF(SUM($A$1:$A$999)=0,IF(ROW($A41)=6,"Hidden",""),IF(ISNUMBER(C41),IF(R41="cocurrent",IF(D41=E41,0,100*(F41-E41)/(D41-E41)),IF(C41=E41,0,100*(F41-E41)/(C41-E41))),""))</f>
        <v/>
      </c>
      <c r="AJ41" s="12">
        <f t="shared" ref="AJ41:AJ46" si="43">IF(ISNUMBER(C41),IF(R41="Cocurrent",C41-F41,C41-E41),0)</f>
        <v>0</v>
      </c>
      <c r="AK41" s="11" t="str">
        <f t="shared" ref="AK41:AK46" si="44">IF(SUM($A$1:$A$959)=0,IF(ROW($A41)=6,"Hidden",""),IF(ISNUMBER(AG41),(AG41+AI41)/2,""))</f>
        <v/>
      </c>
      <c r="AL41" s="1">
        <f t="shared" ref="AL41:AL46" si="45">IF(C41=F41,0,(D41-E41)/(C41-F41))</f>
        <v>0</v>
      </c>
      <c r="AM41" s="11" t="str">
        <f t="shared" ref="AM41:AM46" si="46">IF(ISNUMBER(C41),IF(OR(AL41&lt;=0,AL41=1),0,((D41-E41)-(C41-F41))/LN(AL41)),"")</f>
        <v/>
      </c>
      <c r="AN41" s="13" t="str">
        <f t="shared" ref="AN41:AN46" si="47">IF(ISNUMBER(AM41),IF(AM41=0,0,(AA41*S41*Y41*1000)/(0.04*0.95*AM41)),"")</f>
        <v/>
      </c>
      <c r="AO41" s="14" t="str">
        <f t="shared" ref="AO41:AO46" si="48">IF(ISNUMBER(A41),IF(ROW($A41)=2,1-(A41/12),""),"")</f>
        <v/>
      </c>
    </row>
    <row r="42" spans="1:44" ht="12.75" customHeight="1" x14ac:dyDescent="0.2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2"/>
      <c r="N42" s="3"/>
      <c r="P42" s="4"/>
      <c r="Q42" s="5"/>
      <c r="R42" s="6" t="str">
        <f t="shared" si="0"/>
        <v/>
      </c>
      <c r="S42" s="7" t="str">
        <f t="shared" si="26"/>
        <v/>
      </c>
      <c r="T42" s="7" t="str">
        <f t="shared" si="27"/>
        <v/>
      </c>
      <c r="U42" s="1" t="str">
        <f t="shared" si="28"/>
        <v/>
      </c>
      <c r="V42" s="8" t="str">
        <f t="shared" si="29"/>
        <v/>
      </c>
      <c r="W42" s="1" t="str">
        <f t="shared" si="30"/>
        <v/>
      </c>
      <c r="X42" s="8" t="str">
        <f t="shared" si="31"/>
        <v/>
      </c>
      <c r="Y42" s="8" t="str">
        <f t="shared" si="32"/>
        <v/>
      </c>
      <c r="Z42" s="8" t="str">
        <f t="shared" si="33"/>
        <v/>
      </c>
      <c r="AA42" s="9" t="str">
        <f t="shared" si="34"/>
        <v/>
      </c>
      <c r="AB42" s="9" t="str">
        <f t="shared" si="35"/>
        <v/>
      </c>
      <c r="AC42" s="10" t="str">
        <f t="shared" si="36"/>
        <v/>
      </c>
      <c r="AD42" s="10" t="str">
        <f t="shared" si="37"/>
        <v/>
      </c>
      <c r="AE42" s="10" t="str">
        <f t="shared" si="38"/>
        <v/>
      </c>
      <c r="AF42" s="11" t="str">
        <f t="shared" si="39"/>
        <v/>
      </c>
      <c r="AG42" s="11" t="str">
        <f t="shared" si="40"/>
        <v/>
      </c>
      <c r="AH42" s="1">
        <f t="shared" si="41"/>
        <v>0</v>
      </c>
      <c r="AI42" s="11" t="str">
        <f t="shared" si="42"/>
        <v/>
      </c>
      <c r="AJ42" s="12">
        <f t="shared" si="43"/>
        <v>0</v>
      </c>
      <c r="AK42" s="11" t="str">
        <f t="shared" si="44"/>
        <v/>
      </c>
      <c r="AL42" s="1">
        <f t="shared" si="45"/>
        <v>0</v>
      </c>
      <c r="AM42" s="11" t="str">
        <f t="shared" si="46"/>
        <v/>
      </c>
      <c r="AN42" s="13" t="str">
        <f t="shared" si="47"/>
        <v/>
      </c>
      <c r="AO42" s="14" t="str">
        <f t="shared" si="48"/>
        <v/>
      </c>
    </row>
    <row r="43" spans="1:44" ht="12.75" customHeight="1" x14ac:dyDescent="0.2">
      <c r="A43" s="1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2"/>
      <c r="N43" s="3"/>
      <c r="P43" s="4"/>
      <c r="Q43" s="5"/>
      <c r="R43" s="6" t="str">
        <f t="shared" si="0"/>
        <v/>
      </c>
      <c r="S43" s="7" t="str">
        <f t="shared" si="26"/>
        <v/>
      </c>
      <c r="T43" s="7" t="str">
        <f t="shared" si="27"/>
        <v/>
      </c>
      <c r="U43" s="1" t="str">
        <f t="shared" si="28"/>
        <v/>
      </c>
      <c r="V43" s="8" t="str">
        <f t="shared" si="29"/>
        <v/>
      </c>
      <c r="W43" s="1" t="str">
        <f t="shared" si="30"/>
        <v/>
      </c>
      <c r="X43" s="8" t="str">
        <f t="shared" si="31"/>
        <v/>
      </c>
      <c r="Y43" s="8" t="str">
        <f t="shared" si="32"/>
        <v/>
      </c>
      <c r="Z43" s="8" t="str">
        <f t="shared" si="33"/>
        <v/>
      </c>
      <c r="AA43" s="9" t="str">
        <f t="shared" si="34"/>
        <v/>
      </c>
      <c r="AB43" s="9" t="str">
        <f t="shared" si="35"/>
        <v/>
      </c>
      <c r="AC43" s="10" t="str">
        <f t="shared" si="36"/>
        <v/>
      </c>
      <c r="AD43" s="10" t="str">
        <f t="shared" si="37"/>
        <v/>
      </c>
      <c r="AE43" s="10" t="str">
        <f t="shared" si="38"/>
        <v/>
      </c>
      <c r="AF43" s="11" t="str">
        <f t="shared" si="39"/>
        <v/>
      </c>
      <c r="AG43" s="11" t="str">
        <f t="shared" si="40"/>
        <v/>
      </c>
      <c r="AH43" s="1">
        <f t="shared" si="41"/>
        <v>0</v>
      </c>
      <c r="AI43" s="11" t="str">
        <f t="shared" si="42"/>
        <v/>
      </c>
      <c r="AJ43" s="12">
        <f t="shared" si="43"/>
        <v>0</v>
      </c>
      <c r="AK43" s="11" t="str">
        <f t="shared" si="44"/>
        <v/>
      </c>
      <c r="AL43" s="1">
        <f t="shared" si="45"/>
        <v>0</v>
      </c>
      <c r="AM43" s="11" t="str">
        <f t="shared" si="46"/>
        <v/>
      </c>
      <c r="AN43" s="13" t="str">
        <f t="shared" si="47"/>
        <v/>
      </c>
      <c r="AO43" s="14" t="str">
        <f t="shared" si="48"/>
        <v/>
      </c>
    </row>
    <row r="44" spans="1:44" ht="12.75" customHeight="1" x14ac:dyDescent="0.2">
      <c r="A44" s="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2"/>
      <c r="N44" s="3"/>
      <c r="P44" s="4"/>
      <c r="Q44" s="5"/>
      <c r="R44" s="6" t="str">
        <f t="shared" si="0"/>
        <v/>
      </c>
      <c r="S44" s="7" t="str">
        <f t="shared" si="26"/>
        <v/>
      </c>
      <c r="T44" s="7" t="str">
        <f t="shared" si="27"/>
        <v/>
      </c>
      <c r="U44" s="1" t="str">
        <f t="shared" si="28"/>
        <v/>
      </c>
      <c r="V44" s="8" t="str">
        <f t="shared" si="29"/>
        <v/>
      </c>
      <c r="W44" s="1" t="str">
        <f t="shared" si="30"/>
        <v/>
      </c>
      <c r="X44" s="8" t="str">
        <f t="shared" si="31"/>
        <v/>
      </c>
      <c r="Y44" s="8" t="str">
        <f t="shared" si="32"/>
        <v/>
      </c>
      <c r="Z44" s="8" t="str">
        <f t="shared" si="33"/>
        <v/>
      </c>
      <c r="AA44" s="9" t="str">
        <f t="shared" si="34"/>
        <v/>
      </c>
      <c r="AB44" s="9" t="str">
        <f t="shared" si="35"/>
        <v/>
      </c>
      <c r="AC44" s="10" t="str">
        <f t="shared" si="36"/>
        <v/>
      </c>
      <c r="AD44" s="10" t="str">
        <f t="shared" si="37"/>
        <v/>
      </c>
      <c r="AE44" s="10" t="str">
        <f t="shared" si="38"/>
        <v/>
      </c>
      <c r="AF44" s="11" t="str">
        <f t="shared" si="39"/>
        <v/>
      </c>
      <c r="AG44" s="11" t="str">
        <f t="shared" si="40"/>
        <v/>
      </c>
      <c r="AH44" s="1">
        <f t="shared" si="41"/>
        <v>0</v>
      </c>
      <c r="AI44" s="11" t="str">
        <f t="shared" si="42"/>
        <v/>
      </c>
      <c r="AJ44" s="12">
        <f t="shared" si="43"/>
        <v>0</v>
      </c>
      <c r="AK44" s="11" t="str">
        <f t="shared" si="44"/>
        <v/>
      </c>
      <c r="AL44" s="1">
        <f t="shared" si="45"/>
        <v>0</v>
      </c>
      <c r="AM44" s="11" t="str">
        <f t="shared" si="46"/>
        <v/>
      </c>
      <c r="AN44" s="13" t="str">
        <f t="shared" si="47"/>
        <v/>
      </c>
      <c r="AO44" s="14" t="str">
        <f t="shared" si="48"/>
        <v/>
      </c>
    </row>
    <row r="45" spans="1:44" ht="12.75" customHeight="1" x14ac:dyDescent="0.2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2"/>
      <c r="N45" s="3"/>
      <c r="P45" s="4"/>
      <c r="Q45" s="5"/>
      <c r="R45" s="6" t="str">
        <f t="shared" si="0"/>
        <v/>
      </c>
      <c r="S45" s="7" t="str">
        <f t="shared" si="26"/>
        <v/>
      </c>
      <c r="T45" s="7" t="str">
        <f t="shared" si="27"/>
        <v/>
      </c>
      <c r="U45" s="1" t="str">
        <f t="shared" si="28"/>
        <v/>
      </c>
      <c r="V45" s="8" t="str">
        <f t="shared" si="29"/>
        <v/>
      </c>
      <c r="W45" s="1" t="str">
        <f t="shared" si="30"/>
        <v/>
      </c>
      <c r="X45" s="8" t="str">
        <f t="shared" si="31"/>
        <v/>
      </c>
      <c r="Y45" s="8" t="str">
        <f t="shared" si="32"/>
        <v/>
      </c>
      <c r="Z45" s="8" t="str">
        <f t="shared" si="33"/>
        <v/>
      </c>
      <c r="AA45" s="9" t="str">
        <f t="shared" si="34"/>
        <v/>
      </c>
      <c r="AB45" s="9" t="str">
        <f t="shared" si="35"/>
        <v/>
      </c>
      <c r="AC45" s="10" t="str">
        <f t="shared" si="36"/>
        <v/>
      </c>
      <c r="AD45" s="10" t="str">
        <f t="shared" si="37"/>
        <v/>
      </c>
      <c r="AE45" s="10" t="str">
        <f t="shared" si="38"/>
        <v/>
      </c>
      <c r="AF45" s="11" t="str">
        <f t="shared" si="39"/>
        <v/>
      </c>
      <c r="AG45" s="11" t="str">
        <f t="shared" si="40"/>
        <v/>
      </c>
      <c r="AH45" s="1">
        <f t="shared" si="41"/>
        <v>0</v>
      </c>
      <c r="AI45" s="11" t="str">
        <f t="shared" si="42"/>
        <v/>
      </c>
      <c r="AJ45" s="12">
        <f t="shared" si="43"/>
        <v>0</v>
      </c>
      <c r="AK45" s="11" t="str">
        <f t="shared" si="44"/>
        <v/>
      </c>
      <c r="AL45" s="1">
        <f t="shared" si="45"/>
        <v>0</v>
      </c>
      <c r="AM45" s="11" t="str">
        <f t="shared" si="46"/>
        <v/>
      </c>
      <c r="AN45" s="13" t="str">
        <f t="shared" si="47"/>
        <v/>
      </c>
      <c r="AO45" s="14" t="str">
        <f t="shared" si="48"/>
        <v/>
      </c>
    </row>
    <row r="46" spans="1:44" ht="12.75" customHeight="1" x14ac:dyDescent="0.2">
      <c r="A46" s="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2"/>
      <c r="N46" s="3"/>
      <c r="P46" s="4"/>
      <c r="Q46" s="5"/>
      <c r="R46" s="6" t="str">
        <f t="shared" si="0"/>
        <v/>
      </c>
      <c r="S46" s="7" t="str">
        <f t="shared" si="26"/>
        <v/>
      </c>
      <c r="T46" s="7" t="str">
        <f t="shared" si="27"/>
        <v/>
      </c>
      <c r="U46" s="1" t="str">
        <f t="shared" si="28"/>
        <v/>
      </c>
      <c r="V46" s="8" t="str">
        <f t="shared" si="29"/>
        <v/>
      </c>
      <c r="W46" s="1" t="str">
        <f t="shared" si="30"/>
        <v/>
      </c>
      <c r="X46" s="8" t="str">
        <f t="shared" si="31"/>
        <v/>
      </c>
      <c r="Y46" s="8" t="str">
        <f t="shared" si="32"/>
        <v/>
      </c>
      <c r="Z46" s="8" t="str">
        <f t="shared" si="33"/>
        <v/>
      </c>
      <c r="AA46" s="9" t="str">
        <f t="shared" si="34"/>
        <v/>
      </c>
      <c r="AB46" s="9" t="str">
        <f t="shared" si="35"/>
        <v/>
      </c>
      <c r="AC46" s="10" t="str">
        <f t="shared" si="36"/>
        <v/>
      </c>
      <c r="AD46" s="10" t="str">
        <f t="shared" si="37"/>
        <v/>
      </c>
      <c r="AE46" s="10" t="str">
        <f t="shared" si="38"/>
        <v/>
      </c>
      <c r="AF46" s="11" t="str">
        <f t="shared" si="39"/>
        <v/>
      </c>
      <c r="AG46" s="11" t="str">
        <f t="shared" si="40"/>
        <v/>
      </c>
      <c r="AH46" s="1">
        <f t="shared" si="41"/>
        <v>0</v>
      </c>
      <c r="AI46" s="11" t="str">
        <f t="shared" si="42"/>
        <v/>
      </c>
      <c r="AJ46" s="12">
        <f t="shared" si="43"/>
        <v>0</v>
      </c>
      <c r="AK46" s="11" t="str">
        <f t="shared" si="44"/>
        <v/>
      </c>
      <c r="AL46" s="1">
        <f t="shared" si="45"/>
        <v>0</v>
      </c>
      <c r="AM46" s="11" t="str">
        <f t="shared" si="46"/>
        <v/>
      </c>
      <c r="AN46" s="13" t="str">
        <f t="shared" si="47"/>
        <v/>
      </c>
      <c r="AO46" s="14" t="str">
        <f t="shared" si="48"/>
        <v/>
      </c>
    </row>
  </sheetData>
  <printOptions gridLines="1"/>
  <pageMargins left="0.75" right="0.75" top="1" bottom="1" header="0.5" footer="0.5"/>
  <pageSetup orientation="landscape" horizontalDpi="0" verticalDpi="0"/>
  <headerFooter alignWithMargins="0">
    <oddHeader>HT32-XC-304 Plate Heat Exchanger - Run 1 Results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showRowColHeaders="0" showOutlineSymbols="0" topLeftCell="B1" workbookViewId="0">
      <selection activeCell="B55" sqref="B55"/>
    </sheetView>
  </sheetViews>
  <sheetFormatPr defaultRowHeight="12.75" customHeight="1" x14ac:dyDescent="0.2"/>
  <cols>
    <col min="1" max="1" width="0" hidden="1" customWidth="1"/>
    <col min="2" max="2" width="8.85546875" customWidth="1"/>
    <col min="3" max="6" width="7.140625" customWidth="1"/>
    <col min="7" max="12" width="0" hidden="1" customWidth="1"/>
    <col min="13" max="16" width="11.85546875" customWidth="1"/>
    <col min="17" max="17" width="0" hidden="1" customWidth="1"/>
    <col min="18" max="18" width="13.7109375" customWidth="1"/>
    <col min="19" max="20" width="13.85546875" customWidth="1"/>
    <col min="21" max="24" width="12.85546875" customWidth="1"/>
    <col min="27" max="28" width="11.42578125" customWidth="1"/>
    <col min="29" max="31" width="12.5703125" customWidth="1"/>
    <col min="32" max="32" width="10.28515625" customWidth="1"/>
    <col min="33" max="33" width="13" customWidth="1"/>
    <col min="34" max="34" width="0" hidden="1" customWidth="1"/>
    <col min="35" max="35" width="13" customWidth="1"/>
    <col min="36" max="36" width="0" hidden="1" customWidth="1"/>
    <col min="37" max="37" width="12.85546875" customWidth="1"/>
    <col min="38" max="38" width="0" hidden="1" customWidth="1"/>
    <col min="39" max="40" width="14.28515625" customWidth="1"/>
    <col min="41" max="41" width="10.85546875" customWidth="1"/>
    <col min="43" max="44" width="9.42578125" bestFit="1" customWidth="1"/>
  </cols>
  <sheetData>
    <row r="1" spans="1:44" ht="66" customHeight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16</v>
      </c>
      <c r="AI1" s="15" t="s">
        <v>33</v>
      </c>
      <c r="AJ1" s="15" t="s">
        <v>16</v>
      </c>
      <c r="AK1" s="15" t="s">
        <v>34</v>
      </c>
      <c r="AL1" s="15" t="s">
        <v>16</v>
      </c>
      <c r="AM1" s="26" t="s">
        <v>94</v>
      </c>
      <c r="AN1" s="15" t="s">
        <v>35</v>
      </c>
      <c r="AO1" s="26" t="s">
        <v>90</v>
      </c>
      <c r="AP1" s="26" t="s">
        <v>91</v>
      </c>
      <c r="AQ1" s="26" t="s">
        <v>92</v>
      </c>
      <c r="AR1" s="26" t="s">
        <v>93</v>
      </c>
    </row>
    <row r="2" spans="1:44" ht="12.75" customHeight="1" x14ac:dyDescent="0.2">
      <c r="A2" s="1"/>
      <c r="B2" s="2" t="s">
        <v>37</v>
      </c>
      <c r="C2" s="3">
        <v>51.466064453125</v>
      </c>
      <c r="D2" s="3">
        <v>42.309326171875</v>
      </c>
      <c r="E2" s="3">
        <v>23.2490234375</v>
      </c>
      <c r="F2" s="3">
        <v>41.465087890625</v>
      </c>
      <c r="G2" s="3">
        <v>132.967529296875</v>
      </c>
      <c r="H2" s="3">
        <v>132.967529296875</v>
      </c>
      <c r="I2" s="3">
        <v>132.967529296875</v>
      </c>
      <c r="J2" s="3">
        <v>132.967529296875</v>
      </c>
      <c r="K2" s="3">
        <v>132.967529296875</v>
      </c>
      <c r="L2" s="3">
        <v>132.967529296875</v>
      </c>
      <c r="M2" s="2">
        <v>42</v>
      </c>
      <c r="N2" s="3">
        <v>2.44140625</v>
      </c>
      <c r="O2" s="16">
        <v>50</v>
      </c>
      <c r="P2" s="4">
        <v>1.1474609375</v>
      </c>
      <c r="Q2" s="5">
        <v>1</v>
      </c>
      <c r="R2" s="6" t="str">
        <f t="shared" ref="R2:R32" si="0">IF(ISNUMBER(Q2),IF(Q2=1,"Countercurrent","Cocurrent"),"")</f>
        <v>Countercurrent</v>
      </c>
      <c r="S2" s="7">
        <f t="shared" ref="S2:S33" si="1">IF(ISNUMBER(N2),1.15290498E-12*(U2^6)-3.5879038802E-10*(U2^5)+4.710833256816E-08*(U2^4)-3.38194190874219E-06*(U2^3)+0.000148978977392744*(U2^2)-0.00373903643230733*(U2)+4.21734712411944,"")</f>
        <v>4.1795700069503479</v>
      </c>
      <c r="T2" s="7">
        <f t="shared" ref="T2:T33" si="2">IF(ISNUMBER(N2),1.15290498E-12*(W2^6)-3.5879038802E-10*(W2^5)+4.710833256816E-08*(W2^4)-3.38194190874219E-06*(W2^3)+0.000148978977392744*(W2^2)-0.00373903643230733*(W2)+4.21734712411944,"")</f>
        <v>4.1780060340080105</v>
      </c>
      <c r="U2" s="1">
        <f t="shared" ref="U2:U32" si="3">IF(ISNUMBER(C2),AVERAGE(C2:D2),"")</f>
        <v>46.8876953125</v>
      </c>
      <c r="V2" s="8">
        <f t="shared" ref="V2:V33" si="4">IF(ISNUMBER(D2),-0.0000002301*(U2^4)+0.0000569866*(U2^3)-0.0082923226*(U2^2)+0.0654036947*U2+999.8017570756,"")</f>
        <v>989.40016727821398</v>
      </c>
      <c r="W2" s="1">
        <f t="shared" ref="W2:W32" si="5">IF(ISNUMBER(E2),AVERAGE(E2:F2),"")</f>
        <v>32.3570556640625</v>
      </c>
      <c r="X2" s="8">
        <f t="shared" ref="X2:X33" si="6">IF(ISNUMBER(D2),-0.0000002301*(W2^4)+0.0000569866*(W2^3)-0.0082923226*(W2^2)+0.0654036947*W2+999.8017570756,"")</f>
        <v>994.91445655414464</v>
      </c>
      <c r="Y2" s="8">
        <f t="shared" ref="Y2:Y33" si="7">IF(ISNUMBER(C2),IF(R2="Countercurrent",C2-D2,D2-C2),"")</f>
        <v>9.15673828125</v>
      </c>
      <c r="Z2" s="8">
        <f t="shared" ref="Z2:Z32" si="8">IF(ISNUMBER(E2),F2-E2,"")</f>
        <v>18.216064453125</v>
      </c>
      <c r="AA2" s="9">
        <f t="shared" ref="AA2:AA33" si="9">IF(ISNUMBER(N2),N2*V2/(1000*60),"")</f>
        <v>4.025879586906795E-2</v>
      </c>
      <c r="AB2" s="9">
        <f t="shared" ref="AB2:AB33" si="10">IF(ISNUMBER(P2),P2*X2/(1000*60),"")</f>
        <v>1.9027091250832028E-2</v>
      </c>
      <c r="AC2" s="25">
        <f t="shared" ref="AC2:AC54" si="11">AA2*S2*(C2-D2)*1000</f>
        <v>1540.7535831592695</v>
      </c>
      <c r="AD2" s="20">
        <f t="shared" ref="AD2:AD54" si="12">AB2*T2*(F2-E2)*1000</f>
        <v>1448.0915459653995</v>
      </c>
      <c r="AE2" s="20">
        <f t="shared" ref="AE2:AE54" si="13">AC2-AD2</f>
        <v>92.662037193869992</v>
      </c>
      <c r="AF2" s="33">
        <f t="shared" ref="AF2:AF54" si="14">(AD2/AC2)</f>
        <v>0.93985927522305723</v>
      </c>
      <c r="AG2" s="33">
        <f t="shared" ref="AG2:AG54" si="15">(C2-D2)/(C2-E2)</f>
        <v>0.32451093210586879</v>
      </c>
      <c r="AH2" s="33"/>
      <c r="AI2" s="33">
        <f t="shared" ref="AI2:AI54" si="16">(F2-E2)/(C2-E2)</f>
        <v>0.64556962025316456</v>
      </c>
      <c r="AJ2" s="12"/>
      <c r="AK2" s="33">
        <f t="shared" ref="AK2:AK54" si="17">(AG2+AI2)/2</f>
        <v>0.48504027617951667</v>
      </c>
      <c r="AL2" s="1">
        <f t="shared" ref="AL2:AL33" si="18">IF(C2=F2,0,(D2-E2)/(C2-F2))</f>
        <v>1.9058441558441559</v>
      </c>
      <c r="AM2" s="11">
        <f t="shared" ref="AM2:AM33" si="19">IF(ISNUMBER(C2),IF(OR(AL2&lt;=0,AL2=1),0,((D2-E2)-(C2-F2))/LN(AL2)),"")</f>
        <v>14.047099514169652</v>
      </c>
      <c r="AN2" s="13">
        <f t="shared" ref="AN2:AN32" si="20">IF(ISNUMBER(AM2),IF(AM2=0,0,(AA2*S2*Y2*1000)/(0.04*0.95*AM2)),"")</f>
        <v>2886.4426342494439</v>
      </c>
      <c r="AO2" s="29">
        <f t="shared" ref="AO2:AO54" si="21">C2-F2</f>
        <v>10.0009765625</v>
      </c>
      <c r="AP2" s="29">
        <f t="shared" ref="AP2:AP54" si="22">D2-E2</f>
        <v>19.060302734375</v>
      </c>
      <c r="AQ2" s="27">
        <f t="shared" ref="AQ2:AQ54" si="23">N2*0.00001667</f>
        <v>4.0698242187500004E-5</v>
      </c>
      <c r="AR2" s="27">
        <f t="shared" ref="AR2:AR54" si="24">P2*0.00001667</f>
        <v>1.9128173828125E-5</v>
      </c>
    </row>
    <row r="3" spans="1:44" ht="12.75" customHeight="1" x14ac:dyDescent="0.2">
      <c r="A3" s="1"/>
      <c r="B3" s="2" t="s">
        <v>38</v>
      </c>
      <c r="C3" s="3">
        <v>51.595947265625</v>
      </c>
      <c r="D3" s="3">
        <v>42.244384765625</v>
      </c>
      <c r="E3" s="3">
        <v>23.05419921875</v>
      </c>
      <c r="F3" s="3">
        <v>41.36767578125</v>
      </c>
      <c r="G3" s="3">
        <v>132.967529296875</v>
      </c>
      <c r="H3" s="3">
        <v>132.967529296875</v>
      </c>
      <c r="I3" s="3">
        <v>132.967529296875</v>
      </c>
      <c r="J3" s="3">
        <v>132.967529296875</v>
      </c>
      <c r="K3" s="3">
        <v>132.967529296875</v>
      </c>
      <c r="L3" s="3">
        <v>132.967529296875</v>
      </c>
      <c r="M3" s="2">
        <v>42</v>
      </c>
      <c r="N3" s="3">
        <v>2.42919921875</v>
      </c>
      <c r="O3" s="16">
        <v>50</v>
      </c>
      <c r="P3" s="4">
        <v>1.123046875</v>
      </c>
      <c r="Q3" s="5">
        <v>1</v>
      </c>
      <c r="R3" s="6" t="str">
        <f t="shared" si="0"/>
        <v>Countercurrent</v>
      </c>
      <c r="S3" s="7">
        <f t="shared" si="1"/>
        <v>4.179578044270805</v>
      </c>
      <c r="T3" s="7">
        <f t="shared" si="2"/>
        <v>4.1780148078210049</v>
      </c>
      <c r="U3" s="1">
        <f t="shared" si="3"/>
        <v>46.920166015625</v>
      </c>
      <c r="V3" s="8">
        <f t="shared" si="4"/>
        <v>989.38616112673651</v>
      </c>
      <c r="W3" s="1">
        <f t="shared" si="5"/>
        <v>32.2109375</v>
      </c>
      <c r="X3" s="8">
        <f t="shared" si="6"/>
        <v>994.9616235914832</v>
      </c>
      <c r="Y3" s="8">
        <f t="shared" si="7"/>
        <v>9.3515625</v>
      </c>
      <c r="Z3" s="8">
        <f t="shared" si="8"/>
        <v>18.3134765625</v>
      </c>
      <c r="AA3" s="9">
        <f t="shared" si="9"/>
        <v>4.0056934827518834E-2</v>
      </c>
      <c r="AB3" s="9">
        <f t="shared" si="10"/>
        <v>1.8623142368655692E-2</v>
      </c>
      <c r="AC3" s="25">
        <f t="shared" si="11"/>
        <v>1565.6487432428396</v>
      </c>
      <c r="AD3" s="20">
        <f t="shared" si="12"/>
        <v>1424.9306730969677</v>
      </c>
      <c r="AE3" s="20">
        <f t="shared" si="13"/>
        <v>140.71807014587193</v>
      </c>
      <c r="AF3" s="33">
        <f t="shared" si="14"/>
        <v>0.91012155775476777</v>
      </c>
      <c r="AG3" s="33">
        <f t="shared" si="15"/>
        <v>0.32764505119453924</v>
      </c>
      <c r="AH3" s="33"/>
      <c r="AI3" s="33">
        <f t="shared" si="16"/>
        <v>0.64163822525597269</v>
      </c>
      <c r="AJ3" s="12"/>
      <c r="AK3" s="33">
        <f t="shared" si="17"/>
        <v>0.48464163822525597</v>
      </c>
      <c r="AL3" s="1">
        <f t="shared" si="18"/>
        <v>1.8761904761904762</v>
      </c>
      <c r="AM3" s="11">
        <f t="shared" si="19"/>
        <v>14.242365303418106</v>
      </c>
      <c r="AN3" s="13">
        <f t="shared" si="20"/>
        <v>2892.8679920201671</v>
      </c>
      <c r="AO3" s="29">
        <f t="shared" si="21"/>
        <v>10.228271484375</v>
      </c>
      <c r="AP3" s="29">
        <f t="shared" si="22"/>
        <v>19.190185546875</v>
      </c>
      <c r="AQ3" s="27">
        <f t="shared" si="23"/>
        <v>4.04947509765625E-5</v>
      </c>
      <c r="AR3" s="27">
        <f t="shared" si="24"/>
        <v>1.872119140625E-5</v>
      </c>
    </row>
    <row r="4" spans="1:44" ht="12.75" customHeight="1" x14ac:dyDescent="0.2">
      <c r="A4" s="1"/>
      <c r="B4" s="2" t="s">
        <v>39</v>
      </c>
      <c r="C4" s="3">
        <v>51.173828125</v>
      </c>
      <c r="D4" s="3">
        <v>42.049560546875</v>
      </c>
      <c r="E4" s="3">
        <v>22.9892578125</v>
      </c>
      <c r="F4" s="3">
        <v>41.140380859375</v>
      </c>
      <c r="G4" s="3">
        <v>132.967529296875</v>
      </c>
      <c r="H4" s="3">
        <v>132.967529296875</v>
      </c>
      <c r="I4" s="3">
        <v>132.967529296875</v>
      </c>
      <c r="J4" s="3">
        <v>132.967529296875</v>
      </c>
      <c r="K4" s="3">
        <v>132.967529296875</v>
      </c>
      <c r="L4" s="3">
        <v>132.967529296875</v>
      </c>
      <c r="M4" s="2">
        <v>42</v>
      </c>
      <c r="N4" s="3">
        <v>2.52685546875</v>
      </c>
      <c r="O4" s="16">
        <v>50</v>
      </c>
      <c r="P4" s="4">
        <v>1.123046875</v>
      </c>
      <c r="Q4" s="5">
        <v>1</v>
      </c>
      <c r="R4" s="6" t="str">
        <f t="shared" si="0"/>
        <v>Countercurrent</v>
      </c>
      <c r="S4" s="7">
        <f t="shared" si="1"/>
        <v>4.1795024059712258</v>
      </c>
      <c r="T4" s="7">
        <f t="shared" si="2"/>
        <v>4.1780241855237463</v>
      </c>
      <c r="U4" s="1">
        <f t="shared" si="3"/>
        <v>46.6116943359375</v>
      </c>
      <c r="V4" s="8">
        <f t="shared" si="4"/>
        <v>989.5189373330652</v>
      </c>
      <c r="W4" s="1">
        <f t="shared" si="5"/>
        <v>32.0648193359375</v>
      </c>
      <c r="X4" s="8">
        <f t="shared" si="6"/>
        <v>995.00861051645052</v>
      </c>
      <c r="Y4" s="8">
        <f t="shared" si="7"/>
        <v>9.124267578125</v>
      </c>
      <c r="Z4" s="8">
        <f t="shared" si="8"/>
        <v>18.151123046875</v>
      </c>
      <c r="AA4" s="9">
        <f t="shared" si="9"/>
        <v>4.1672855637195735E-2</v>
      </c>
      <c r="AB4" s="9">
        <f t="shared" si="10"/>
        <v>1.8624021843976532E-2</v>
      </c>
      <c r="AC4" s="25">
        <f t="shared" si="11"/>
        <v>1589.1901114074585</v>
      </c>
      <c r="AD4" s="20">
        <f t="shared" si="12"/>
        <v>1412.3681746693956</v>
      </c>
      <c r="AE4" s="20">
        <f t="shared" si="13"/>
        <v>176.82193673806296</v>
      </c>
      <c r="AF4" s="33">
        <f t="shared" si="14"/>
        <v>0.88873456015815411</v>
      </c>
      <c r="AG4" s="33">
        <f t="shared" si="15"/>
        <v>0.32373271889400923</v>
      </c>
      <c r="AH4" s="33"/>
      <c r="AI4" s="33">
        <f t="shared" si="16"/>
        <v>0.64400921658986177</v>
      </c>
      <c r="AJ4" s="12"/>
      <c r="AK4" s="33">
        <f t="shared" si="17"/>
        <v>0.4838709677419355</v>
      </c>
      <c r="AL4" s="1">
        <f t="shared" si="18"/>
        <v>1.8996763754045307</v>
      </c>
      <c r="AM4" s="11">
        <f t="shared" si="19"/>
        <v>14.067456720998974</v>
      </c>
      <c r="AN4" s="13">
        <f t="shared" si="20"/>
        <v>2972.8751426000204</v>
      </c>
      <c r="AO4" s="29">
        <f t="shared" si="21"/>
        <v>10.033447265625</v>
      </c>
      <c r="AP4" s="29">
        <f t="shared" si="22"/>
        <v>19.060302734375</v>
      </c>
      <c r="AQ4" s="27">
        <f t="shared" si="23"/>
        <v>4.2122680664062502E-5</v>
      </c>
      <c r="AR4" s="27">
        <f t="shared" si="24"/>
        <v>1.872119140625E-5</v>
      </c>
    </row>
    <row r="5" spans="1:44" ht="12.75" customHeight="1" x14ac:dyDescent="0.2">
      <c r="A5" s="1"/>
      <c r="B5" s="2" t="s">
        <v>40</v>
      </c>
      <c r="C5" s="3">
        <v>50.9140625</v>
      </c>
      <c r="D5" s="3">
        <v>41.75732421875</v>
      </c>
      <c r="E5" s="3">
        <v>23.021728515625</v>
      </c>
      <c r="F5" s="3">
        <v>40.783203125</v>
      </c>
      <c r="G5" s="3">
        <v>132.967529296875</v>
      </c>
      <c r="H5" s="3">
        <v>132.967529296875</v>
      </c>
      <c r="I5" s="3">
        <v>132.967529296875</v>
      </c>
      <c r="J5" s="3">
        <v>132.967529296875</v>
      </c>
      <c r="K5" s="3">
        <v>132.967529296875</v>
      </c>
      <c r="L5" s="3">
        <v>132.967529296875</v>
      </c>
      <c r="M5" s="2">
        <v>41</v>
      </c>
      <c r="N5" s="3">
        <v>2.6123046875</v>
      </c>
      <c r="O5" s="16">
        <v>50</v>
      </c>
      <c r="P5" s="4">
        <v>1.15966796875</v>
      </c>
      <c r="Q5" s="5">
        <v>1</v>
      </c>
      <c r="R5" s="6" t="str">
        <f t="shared" si="0"/>
        <v>Countercurrent</v>
      </c>
      <c r="S5" s="7">
        <f t="shared" si="1"/>
        <v>4.1794360919085847</v>
      </c>
      <c r="T5" s="7">
        <f t="shared" si="2"/>
        <v>4.1780353195284663</v>
      </c>
      <c r="U5" s="1">
        <f t="shared" si="3"/>
        <v>46.335693359375</v>
      </c>
      <c r="V5" s="8">
        <f t="shared" si="4"/>
        <v>989.63720109199971</v>
      </c>
      <c r="W5" s="1">
        <f t="shared" si="5"/>
        <v>31.9024658203125</v>
      </c>
      <c r="X5" s="8">
        <f t="shared" si="6"/>
        <v>995.06060634390906</v>
      </c>
      <c r="Y5" s="8">
        <f t="shared" si="7"/>
        <v>9.15673828125</v>
      </c>
      <c r="Z5" s="8">
        <f t="shared" si="8"/>
        <v>17.761474609375</v>
      </c>
      <c r="AA5" s="9">
        <f t="shared" si="9"/>
        <v>4.3087231655616849E-2</v>
      </c>
      <c r="AB5" s="9">
        <f t="shared" si="10"/>
        <v>1.9232331869033073E-2</v>
      </c>
      <c r="AC5" s="25">
        <f t="shared" si="11"/>
        <v>1648.94846131791</v>
      </c>
      <c r="AD5" s="20">
        <f t="shared" si="12"/>
        <v>1427.1941958453258</v>
      </c>
      <c r="AE5" s="20">
        <f t="shared" si="13"/>
        <v>221.75426547258417</v>
      </c>
      <c r="AF5" s="33">
        <f t="shared" si="14"/>
        <v>0.86551777046121336</v>
      </c>
      <c r="AG5" s="33">
        <f t="shared" si="15"/>
        <v>0.32828870779976715</v>
      </c>
      <c r="AH5" s="33"/>
      <c r="AI5" s="33">
        <f t="shared" si="16"/>
        <v>0.63678696158323633</v>
      </c>
      <c r="AJ5" s="12"/>
      <c r="AK5" s="33">
        <f t="shared" si="17"/>
        <v>0.48253783469150174</v>
      </c>
      <c r="AL5" s="1">
        <f t="shared" si="18"/>
        <v>1.8493589743589745</v>
      </c>
      <c r="AM5" s="11">
        <f t="shared" si="19"/>
        <v>13.995103151767754</v>
      </c>
      <c r="AN5" s="13">
        <f t="shared" si="20"/>
        <v>3100.6116989939096</v>
      </c>
      <c r="AO5" s="29">
        <f t="shared" si="21"/>
        <v>10.130859375</v>
      </c>
      <c r="AP5" s="29">
        <f t="shared" si="22"/>
        <v>18.735595703125</v>
      </c>
      <c r="AQ5" s="27">
        <f t="shared" si="23"/>
        <v>4.3547119140625007E-5</v>
      </c>
      <c r="AR5" s="27">
        <f t="shared" si="24"/>
        <v>1.9331665039062501E-5</v>
      </c>
    </row>
    <row r="6" spans="1:44" ht="12.75" customHeight="1" x14ac:dyDescent="0.2">
      <c r="A6" s="1"/>
      <c r="B6" s="2" t="s">
        <v>41</v>
      </c>
      <c r="C6" s="3">
        <v>50.654296875</v>
      </c>
      <c r="D6" s="3">
        <v>41.530029296875</v>
      </c>
      <c r="E6" s="3">
        <v>23.021728515625</v>
      </c>
      <c r="F6" s="3">
        <v>40.58837890625</v>
      </c>
      <c r="G6" s="3">
        <v>132.967529296875</v>
      </c>
      <c r="H6" s="3">
        <v>132.967529296875</v>
      </c>
      <c r="I6" s="3">
        <v>132.967529296875</v>
      </c>
      <c r="J6" s="3">
        <v>132.967529296875</v>
      </c>
      <c r="K6" s="3">
        <v>132.967529296875</v>
      </c>
      <c r="L6" s="3">
        <v>132.967529296875</v>
      </c>
      <c r="M6" s="2">
        <v>41</v>
      </c>
      <c r="N6" s="3">
        <v>2.55126953125</v>
      </c>
      <c r="O6" s="16">
        <v>50</v>
      </c>
      <c r="P6" s="4">
        <v>1.06201171875</v>
      </c>
      <c r="Q6" s="5">
        <v>1</v>
      </c>
      <c r="R6" s="6" t="str">
        <f t="shared" si="0"/>
        <v>Countercurrent</v>
      </c>
      <c r="S6" s="7">
        <f t="shared" si="1"/>
        <v>4.1793786542041769</v>
      </c>
      <c r="T6" s="7">
        <f t="shared" si="2"/>
        <v>4.1780423636382187</v>
      </c>
      <c r="U6" s="1">
        <f t="shared" si="3"/>
        <v>46.0921630859375</v>
      </c>
      <c r="V6" s="8">
        <f t="shared" si="4"/>
        <v>989.74112958443811</v>
      </c>
      <c r="W6" s="1">
        <f t="shared" si="5"/>
        <v>31.8050537109375</v>
      </c>
      <c r="X6" s="8">
        <f t="shared" si="6"/>
        <v>995.09169650899184</v>
      </c>
      <c r="Y6" s="8">
        <f t="shared" si="7"/>
        <v>9.124267578125</v>
      </c>
      <c r="Z6" s="8">
        <f t="shared" si="8"/>
        <v>17.566650390625</v>
      </c>
      <c r="AA6" s="9">
        <f t="shared" si="9"/>
        <v>4.208493979556225E-2</v>
      </c>
      <c r="AB6" s="9">
        <f t="shared" si="10"/>
        <v>1.761331738205613E-2</v>
      </c>
      <c r="AC6" s="25">
        <f t="shared" si="11"/>
        <v>1604.8573789087668</v>
      </c>
      <c r="AD6" s="20">
        <f t="shared" si="12"/>
        <v>1292.7155062677302</v>
      </c>
      <c r="AE6" s="20">
        <f t="shared" si="13"/>
        <v>312.14187264103657</v>
      </c>
      <c r="AF6" s="33">
        <f t="shared" si="14"/>
        <v>0.80550179926064247</v>
      </c>
      <c r="AG6" s="33">
        <f t="shared" si="15"/>
        <v>0.33019976498237369</v>
      </c>
      <c r="AH6" s="33"/>
      <c r="AI6" s="33">
        <f t="shared" si="16"/>
        <v>0.63572267920094006</v>
      </c>
      <c r="AJ6" s="12"/>
      <c r="AK6" s="33">
        <f t="shared" si="17"/>
        <v>0.48296122209165687</v>
      </c>
      <c r="AL6" s="1">
        <f t="shared" si="18"/>
        <v>1.8387096774193548</v>
      </c>
      <c r="AM6" s="11">
        <f t="shared" si="19"/>
        <v>13.861239433620678</v>
      </c>
      <c r="AN6" s="13">
        <f t="shared" si="20"/>
        <v>3046.8479475374083</v>
      </c>
      <c r="AO6" s="29">
        <f t="shared" si="21"/>
        <v>10.06591796875</v>
      </c>
      <c r="AP6" s="29">
        <f t="shared" si="22"/>
        <v>18.50830078125</v>
      </c>
      <c r="AQ6" s="27">
        <f t="shared" si="23"/>
        <v>4.2529663085937502E-5</v>
      </c>
      <c r="AR6" s="27">
        <f t="shared" si="24"/>
        <v>1.7703735351562502E-5</v>
      </c>
    </row>
    <row r="7" spans="1:44" ht="12.75" customHeight="1" x14ac:dyDescent="0.2">
      <c r="A7" s="1"/>
      <c r="B7" s="2" t="s">
        <v>42</v>
      </c>
      <c r="C7" s="3">
        <v>50.167236328125</v>
      </c>
      <c r="D7" s="3">
        <v>41.270263671875</v>
      </c>
      <c r="E7" s="3">
        <v>22.9892578125</v>
      </c>
      <c r="F7" s="3">
        <v>40.32861328125</v>
      </c>
      <c r="G7" s="3">
        <v>132.967529296875</v>
      </c>
      <c r="H7" s="3">
        <v>132.967529296875</v>
      </c>
      <c r="I7" s="3">
        <v>132.967529296875</v>
      </c>
      <c r="J7" s="3">
        <v>132.967529296875</v>
      </c>
      <c r="K7" s="3">
        <v>132.967529296875</v>
      </c>
      <c r="L7" s="3">
        <v>132.967529296875</v>
      </c>
      <c r="M7" s="2">
        <v>41</v>
      </c>
      <c r="N7" s="3">
        <v>2.47802734375</v>
      </c>
      <c r="O7" s="16">
        <v>50</v>
      </c>
      <c r="P7" s="4">
        <v>1.15966796875</v>
      </c>
      <c r="Q7" s="5">
        <v>1</v>
      </c>
      <c r="R7" s="6" t="str">
        <f t="shared" si="0"/>
        <v>Countercurrent</v>
      </c>
      <c r="S7" s="7">
        <f t="shared" si="1"/>
        <v>4.1792925524126581</v>
      </c>
      <c r="T7" s="7">
        <f t="shared" si="2"/>
        <v>4.1780534452342115</v>
      </c>
      <c r="U7" s="1">
        <f t="shared" si="3"/>
        <v>45.71875</v>
      </c>
      <c r="V7" s="8">
        <f t="shared" si="4"/>
        <v>989.89971544996638</v>
      </c>
      <c r="W7" s="1">
        <f t="shared" si="5"/>
        <v>31.658935546875</v>
      </c>
      <c r="X7" s="8">
        <f t="shared" si="6"/>
        <v>995.1381804222832</v>
      </c>
      <c r="Y7" s="8">
        <f t="shared" si="7"/>
        <v>8.89697265625</v>
      </c>
      <c r="Z7" s="8">
        <f t="shared" si="8"/>
        <v>17.33935546875</v>
      </c>
      <c r="AA7" s="9">
        <f t="shared" si="9"/>
        <v>4.0883309374256015E-2</v>
      </c>
      <c r="AB7" s="9">
        <f t="shared" si="10"/>
        <v>1.923383120526467E-2</v>
      </c>
      <c r="AC7" s="25">
        <f t="shared" si="11"/>
        <v>1520.166200458915</v>
      </c>
      <c r="AD7" s="20">
        <f t="shared" si="12"/>
        <v>1393.3901673415457</v>
      </c>
      <c r="AE7" s="20">
        <f t="shared" si="13"/>
        <v>126.77603311736925</v>
      </c>
      <c r="AF7" s="33">
        <f t="shared" si="14"/>
        <v>0.91660383379192523</v>
      </c>
      <c r="AG7" s="33">
        <f t="shared" si="15"/>
        <v>0.32735961768219835</v>
      </c>
      <c r="AH7" s="33"/>
      <c r="AI7" s="33">
        <f t="shared" si="16"/>
        <v>0.63799283154121866</v>
      </c>
      <c r="AJ7" s="12"/>
      <c r="AK7" s="33">
        <f t="shared" si="17"/>
        <v>0.4826762246117085</v>
      </c>
      <c r="AL7" s="1">
        <f t="shared" si="18"/>
        <v>1.858085808580858</v>
      </c>
      <c r="AM7" s="11">
        <f t="shared" si="19"/>
        <v>13.626706657387707</v>
      </c>
      <c r="AN7" s="13">
        <f t="shared" si="20"/>
        <v>2935.7330939973604</v>
      </c>
      <c r="AO7" s="29">
        <f t="shared" si="21"/>
        <v>9.838623046875</v>
      </c>
      <c r="AP7" s="29">
        <f t="shared" si="22"/>
        <v>18.281005859375</v>
      </c>
      <c r="AQ7" s="27">
        <f t="shared" si="23"/>
        <v>4.1308715820312501E-5</v>
      </c>
      <c r="AR7" s="27">
        <f t="shared" si="24"/>
        <v>1.9331665039062501E-5</v>
      </c>
    </row>
    <row r="8" spans="1:44" ht="12.75" customHeight="1" x14ac:dyDescent="0.2">
      <c r="A8" s="1"/>
      <c r="B8" s="2" t="s">
        <v>43</v>
      </c>
      <c r="C8" s="3">
        <v>49.907470703125</v>
      </c>
      <c r="D8" s="3">
        <v>40.97802734375</v>
      </c>
      <c r="E8" s="3">
        <v>23.021728515625</v>
      </c>
      <c r="F8" s="3">
        <v>40.06884765625</v>
      </c>
      <c r="G8" s="3">
        <v>132.967529296875</v>
      </c>
      <c r="H8" s="3">
        <v>132.967529296875</v>
      </c>
      <c r="I8" s="3">
        <v>132.967529296875</v>
      </c>
      <c r="J8" s="3">
        <v>132.967529296875</v>
      </c>
      <c r="K8" s="3">
        <v>132.967529296875</v>
      </c>
      <c r="L8" s="3">
        <v>132.967529296875</v>
      </c>
      <c r="M8" s="2">
        <v>41</v>
      </c>
      <c r="N8" s="3">
        <v>2.52685546875</v>
      </c>
      <c r="O8" s="16">
        <v>50</v>
      </c>
      <c r="P8" s="4">
        <v>1.20849609375</v>
      </c>
      <c r="Q8" s="5">
        <v>1</v>
      </c>
      <c r="R8" s="6" t="str">
        <f t="shared" si="0"/>
        <v>Countercurrent</v>
      </c>
      <c r="S8" s="7">
        <f t="shared" si="1"/>
        <v>4.1792304541232301</v>
      </c>
      <c r="T8" s="7">
        <f t="shared" si="2"/>
        <v>4.1780624948091267</v>
      </c>
      <c r="U8" s="1">
        <f t="shared" si="3"/>
        <v>45.4427490234375</v>
      </c>
      <c r="V8" s="8">
        <f t="shared" si="4"/>
        <v>990.01632874589461</v>
      </c>
      <c r="W8" s="1">
        <f t="shared" si="5"/>
        <v>31.5452880859375</v>
      </c>
      <c r="X8" s="8">
        <f t="shared" si="6"/>
        <v>995.17420873264859</v>
      </c>
      <c r="Y8" s="8">
        <f t="shared" si="7"/>
        <v>8.929443359375</v>
      </c>
      <c r="Z8" s="8">
        <f t="shared" si="8"/>
        <v>17.047119140625</v>
      </c>
      <c r="AA8" s="9">
        <f t="shared" si="9"/>
        <v>4.169380290738936E-2</v>
      </c>
      <c r="AB8" s="9">
        <f t="shared" si="10"/>
        <v>2.0044402397569216E-2</v>
      </c>
      <c r="AC8" s="25">
        <f t="shared" si="11"/>
        <v>1555.937743447176</v>
      </c>
      <c r="AD8" s="20">
        <f t="shared" si="12"/>
        <v>1427.6410957372561</v>
      </c>
      <c r="AE8" s="20">
        <f t="shared" si="13"/>
        <v>128.29664770991985</v>
      </c>
      <c r="AF8" s="33">
        <f t="shared" si="14"/>
        <v>0.91754384245112597</v>
      </c>
      <c r="AG8" s="33">
        <f t="shared" si="15"/>
        <v>0.33212560386473428</v>
      </c>
      <c r="AH8" s="33"/>
      <c r="AI8" s="33">
        <f t="shared" si="16"/>
        <v>0.63405797101449279</v>
      </c>
      <c r="AJ8" s="12"/>
      <c r="AK8" s="33">
        <f t="shared" si="17"/>
        <v>0.48309178743961356</v>
      </c>
      <c r="AL8" s="1">
        <f t="shared" si="18"/>
        <v>1.8250825082508251</v>
      </c>
      <c r="AM8" s="11">
        <f t="shared" si="19"/>
        <v>13.492911924312187</v>
      </c>
      <c r="AN8" s="13">
        <f t="shared" si="20"/>
        <v>3034.6103435935975</v>
      </c>
      <c r="AO8" s="29">
        <f t="shared" si="21"/>
        <v>9.838623046875</v>
      </c>
      <c r="AP8" s="29">
        <f t="shared" si="22"/>
        <v>17.956298828125</v>
      </c>
      <c r="AQ8" s="27">
        <f t="shared" si="23"/>
        <v>4.2122680664062502E-5</v>
      </c>
      <c r="AR8" s="27">
        <f t="shared" si="24"/>
        <v>2.0145629882812502E-5</v>
      </c>
    </row>
    <row r="9" spans="1:44" ht="12.75" customHeight="1" x14ac:dyDescent="0.2">
      <c r="A9" s="1"/>
      <c r="B9" s="2" t="s">
        <v>44</v>
      </c>
      <c r="C9" s="3">
        <v>49.55029296875</v>
      </c>
      <c r="D9" s="3">
        <v>40.685791015625</v>
      </c>
      <c r="E9" s="3">
        <v>22.956787109375</v>
      </c>
      <c r="F9" s="3">
        <v>39.776611328125</v>
      </c>
      <c r="G9" s="3">
        <v>132.967529296875</v>
      </c>
      <c r="H9" s="3">
        <v>132.967529296875</v>
      </c>
      <c r="I9" s="3">
        <v>132.967529296875</v>
      </c>
      <c r="J9" s="3">
        <v>132.967529296875</v>
      </c>
      <c r="K9" s="3">
        <v>132.967529296875</v>
      </c>
      <c r="L9" s="3">
        <v>132.967529296875</v>
      </c>
      <c r="M9" s="2">
        <v>41</v>
      </c>
      <c r="N9" s="3">
        <v>2.52685546875</v>
      </c>
      <c r="O9" s="16">
        <v>50</v>
      </c>
      <c r="P9" s="4">
        <v>1.13525390625</v>
      </c>
      <c r="Q9" s="5">
        <v>1</v>
      </c>
      <c r="R9" s="6" t="str">
        <f t="shared" si="0"/>
        <v>Countercurrent</v>
      </c>
      <c r="S9" s="7">
        <f t="shared" si="1"/>
        <v>4.179159087641013</v>
      </c>
      <c r="T9" s="7">
        <f t="shared" si="2"/>
        <v>4.1780774832005099</v>
      </c>
      <c r="U9" s="1">
        <f t="shared" si="3"/>
        <v>45.1180419921875</v>
      </c>
      <c r="V9" s="8">
        <f t="shared" si="4"/>
        <v>990.15286251251746</v>
      </c>
      <c r="W9" s="1">
        <f t="shared" si="5"/>
        <v>31.36669921875</v>
      </c>
      <c r="X9" s="8">
        <f t="shared" si="6"/>
        <v>995.23060153552422</v>
      </c>
      <c r="Y9" s="8">
        <f t="shared" si="7"/>
        <v>8.864501953125</v>
      </c>
      <c r="Z9" s="8">
        <f t="shared" si="8"/>
        <v>16.81982421875</v>
      </c>
      <c r="AA9" s="9">
        <f t="shared" si="9"/>
        <v>4.1699552925637026E-2</v>
      </c>
      <c r="AB9" s="9">
        <f t="shared" si="10"/>
        <v>1.8830657133545686E-2</v>
      </c>
      <c r="AC9" s="25">
        <f t="shared" si="11"/>
        <v>1544.8084720236136</v>
      </c>
      <c r="AD9" s="20">
        <f t="shared" si="12"/>
        <v>1323.3155578028</v>
      </c>
      <c r="AE9" s="20">
        <f t="shared" si="13"/>
        <v>221.49291422081365</v>
      </c>
      <c r="AF9" s="33">
        <f t="shared" si="14"/>
        <v>0.8566211163182772</v>
      </c>
      <c r="AG9" s="33">
        <f t="shared" si="15"/>
        <v>0.33333333333333331</v>
      </c>
      <c r="AH9" s="33"/>
      <c r="AI9" s="33">
        <f t="shared" si="16"/>
        <v>0.63247863247863245</v>
      </c>
      <c r="AJ9" s="12"/>
      <c r="AK9" s="33">
        <f t="shared" si="17"/>
        <v>0.48290598290598286</v>
      </c>
      <c r="AL9" s="1">
        <f t="shared" si="18"/>
        <v>1.8139534883720929</v>
      </c>
      <c r="AM9" s="11">
        <f t="shared" si="19"/>
        <v>13.35886800433058</v>
      </c>
      <c r="AN9" s="13">
        <f t="shared" si="20"/>
        <v>3043.1361784365754</v>
      </c>
      <c r="AO9" s="29">
        <f t="shared" si="21"/>
        <v>9.773681640625</v>
      </c>
      <c r="AP9" s="29">
        <f t="shared" si="22"/>
        <v>17.72900390625</v>
      </c>
      <c r="AQ9" s="27">
        <f t="shared" si="23"/>
        <v>4.2122680664062502E-5</v>
      </c>
      <c r="AR9" s="27">
        <f t="shared" si="24"/>
        <v>1.89246826171875E-5</v>
      </c>
    </row>
    <row r="10" spans="1:44" ht="12.75" customHeight="1" x14ac:dyDescent="0.2">
      <c r="A10" s="1"/>
      <c r="B10" s="2" t="s">
        <v>45</v>
      </c>
      <c r="C10" s="3">
        <v>49.095703125</v>
      </c>
      <c r="D10" s="3">
        <v>40.426025390625</v>
      </c>
      <c r="E10" s="3">
        <v>22.92431640625</v>
      </c>
      <c r="F10" s="3">
        <v>39.54931640625</v>
      </c>
      <c r="G10" s="3">
        <v>132.967529296875</v>
      </c>
      <c r="H10" s="3">
        <v>132.967529296875</v>
      </c>
      <c r="I10" s="3">
        <v>132.967529296875</v>
      </c>
      <c r="J10" s="3">
        <v>132.967529296875</v>
      </c>
      <c r="K10" s="3">
        <v>132.967529296875</v>
      </c>
      <c r="L10" s="3">
        <v>132.967529296875</v>
      </c>
      <c r="M10" s="2">
        <v>41</v>
      </c>
      <c r="N10" s="3">
        <v>2.587890625</v>
      </c>
      <c r="O10" s="16">
        <v>50</v>
      </c>
      <c r="P10" s="4">
        <v>1.123046875</v>
      </c>
      <c r="Q10" s="5">
        <v>1</v>
      </c>
      <c r="R10" s="6" t="str">
        <f t="shared" si="0"/>
        <v>Countercurrent</v>
      </c>
      <c r="S10" s="7">
        <f t="shared" si="1"/>
        <v>4.1790827103868935</v>
      </c>
      <c r="T10" s="7">
        <f t="shared" si="2"/>
        <v>4.1780889779981711</v>
      </c>
      <c r="U10" s="1">
        <f t="shared" si="3"/>
        <v>44.7608642578125</v>
      </c>
      <c r="V10" s="8">
        <f t="shared" si="4"/>
        <v>990.30222403641108</v>
      </c>
      <c r="W10" s="1">
        <f t="shared" si="5"/>
        <v>31.23681640625</v>
      </c>
      <c r="X10" s="8">
        <f t="shared" si="6"/>
        <v>995.27144272989608</v>
      </c>
      <c r="Y10" s="8">
        <f t="shared" si="7"/>
        <v>8.669677734375</v>
      </c>
      <c r="Z10" s="8">
        <f t="shared" si="8"/>
        <v>16.625</v>
      </c>
      <c r="AA10" s="9">
        <f t="shared" si="9"/>
        <v>4.2713230691674632E-2</v>
      </c>
      <c r="AB10" s="9">
        <f t="shared" si="10"/>
        <v>1.8628941392242523E-2</v>
      </c>
      <c r="AC10" s="25">
        <f t="shared" si="11"/>
        <v>1547.5558890134262</v>
      </c>
      <c r="AD10" s="20">
        <f t="shared" si="12"/>
        <v>1293.9798544324271</v>
      </c>
      <c r="AE10" s="20">
        <f t="shared" si="13"/>
        <v>253.57603458099902</v>
      </c>
      <c r="AF10" s="33">
        <f t="shared" si="14"/>
        <v>0.83614418297832538</v>
      </c>
      <c r="AG10" s="33">
        <f t="shared" si="15"/>
        <v>0.33126550868486354</v>
      </c>
      <c r="AH10" s="33"/>
      <c r="AI10" s="33">
        <f t="shared" si="16"/>
        <v>0.63523573200992556</v>
      </c>
      <c r="AJ10" s="12"/>
      <c r="AK10" s="33">
        <f t="shared" si="17"/>
        <v>0.48325062034739452</v>
      </c>
      <c r="AL10" s="1">
        <f t="shared" si="18"/>
        <v>1.8333333333333333</v>
      </c>
      <c r="AM10" s="11">
        <f t="shared" si="19"/>
        <v>13.124653285230549</v>
      </c>
      <c r="AN10" s="13">
        <f t="shared" si="20"/>
        <v>3102.950919081909</v>
      </c>
      <c r="AO10" s="29">
        <f t="shared" si="21"/>
        <v>9.54638671875</v>
      </c>
      <c r="AP10" s="29">
        <f t="shared" si="22"/>
        <v>17.501708984375</v>
      </c>
      <c r="AQ10" s="27">
        <f t="shared" si="23"/>
        <v>4.3140136718750006E-5</v>
      </c>
      <c r="AR10" s="27">
        <f t="shared" si="24"/>
        <v>1.872119140625E-5</v>
      </c>
    </row>
    <row r="11" spans="1:44" ht="12.75" customHeight="1" x14ac:dyDescent="0.2">
      <c r="A11" s="1"/>
      <c r="B11" s="2" t="s">
        <v>46</v>
      </c>
      <c r="C11" s="3">
        <v>48.673583984375</v>
      </c>
      <c r="D11" s="3">
        <v>40.1337890625</v>
      </c>
      <c r="E11" s="3">
        <v>22.891845703125</v>
      </c>
      <c r="F11" s="3">
        <v>39.192138671875</v>
      </c>
      <c r="G11" s="3">
        <v>132.967529296875</v>
      </c>
      <c r="H11" s="3">
        <v>132.967529296875</v>
      </c>
      <c r="I11" s="3">
        <v>132.967529296875</v>
      </c>
      <c r="J11" s="3">
        <v>132.967529296875</v>
      </c>
      <c r="K11" s="3">
        <v>132.967529296875</v>
      </c>
      <c r="L11" s="3">
        <v>132.967529296875</v>
      </c>
      <c r="M11" s="2">
        <v>41</v>
      </c>
      <c r="N11" s="3">
        <v>2.52685546875</v>
      </c>
      <c r="O11" s="16">
        <v>50</v>
      </c>
      <c r="P11" s="4">
        <v>1.123046875</v>
      </c>
      <c r="Q11" s="5">
        <v>1</v>
      </c>
      <c r="R11" s="6" t="str">
        <f t="shared" si="0"/>
        <v>Countercurrent</v>
      </c>
      <c r="S11" s="7">
        <f t="shared" si="1"/>
        <v>4.1790085780518007</v>
      </c>
      <c r="T11" s="7">
        <f t="shared" si="2"/>
        <v>4.178107167623315</v>
      </c>
      <c r="U11" s="1">
        <f t="shared" si="3"/>
        <v>44.4036865234375</v>
      </c>
      <c r="V11" s="8">
        <f t="shared" si="4"/>
        <v>990.45071648142107</v>
      </c>
      <c r="W11" s="1">
        <f t="shared" si="5"/>
        <v>31.0419921875</v>
      </c>
      <c r="X11" s="8">
        <f t="shared" si="6"/>
        <v>995.33243243500544</v>
      </c>
      <c r="Y11" s="8">
        <f t="shared" si="7"/>
        <v>8.539794921875</v>
      </c>
      <c r="Z11" s="8">
        <f t="shared" si="8"/>
        <v>16.30029296875</v>
      </c>
      <c r="AA11" s="9">
        <f t="shared" si="9"/>
        <v>4.1712096824473903E-2</v>
      </c>
      <c r="AB11" s="9">
        <f t="shared" si="10"/>
        <v>1.863008296387136E-2</v>
      </c>
      <c r="AC11" s="25">
        <f t="shared" si="11"/>
        <v>1488.6161489040362</v>
      </c>
      <c r="AD11" s="20">
        <f t="shared" si="12"/>
        <v>1268.7900798288324</v>
      </c>
      <c r="AE11" s="20">
        <f t="shared" si="13"/>
        <v>219.8260690752038</v>
      </c>
      <c r="AF11" s="33">
        <f t="shared" si="14"/>
        <v>0.85232857426876207</v>
      </c>
      <c r="AG11" s="33">
        <f t="shared" si="15"/>
        <v>0.33123425692695213</v>
      </c>
      <c r="AH11" s="33"/>
      <c r="AI11" s="33">
        <f t="shared" si="16"/>
        <v>0.63224181360201515</v>
      </c>
      <c r="AJ11" s="12"/>
      <c r="AK11" s="33">
        <f t="shared" si="17"/>
        <v>0.48173803526448367</v>
      </c>
      <c r="AL11" s="1">
        <f t="shared" si="18"/>
        <v>1.8184931506849316</v>
      </c>
      <c r="AM11" s="11">
        <f t="shared" si="19"/>
        <v>12.977243122501061</v>
      </c>
      <c r="AN11" s="13">
        <f t="shared" si="20"/>
        <v>3018.6772962403488</v>
      </c>
      <c r="AO11" s="29">
        <f t="shared" si="21"/>
        <v>9.4814453125</v>
      </c>
      <c r="AP11" s="29">
        <f t="shared" si="22"/>
        <v>17.241943359375</v>
      </c>
      <c r="AQ11" s="27">
        <f t="shared" si="23"/>
        <v>4.2122680664062502E-5</v>
      </c>
      <c r="AR11" s="27">
        <f t="shared" si="24"/>
        <v>1.872119140625E-5</v>
      </c>
    </row>
    <row r="12" spans="1:44" ht="12.75" customHeight="1" x14ac:dyDescent="0.2">
      <c r="A12" s="1"/>
      <c r="B12" s="2" t="s">
        <v>47</v>
      </c>
      <c r="C12" s="3">
        <v>48.4462890625</v>
      </c>
      <c r="D12" s="3">
        <v>40.00390625</v>
      </c>
      <c r="E12" s="3">
        <v>22.956787109375</v>
      </c>
      <c r="F12" s="3">
        <v>39.062255859375</v>
      </c>
      <c r="G12" s="3">
        <v>132.967529296875</v>
      </c>
      <c r="H12" s="3">
        <v>132.967529296875</v>
      </c>
      <c r="I12" s="3">
        <v>132.967529296875</v>
      </c>
      <c r="J12" s="3">
        <v>132.967529296875</v>
      </c>
      <c r="K12" s="3">
        <v>132.967529296875</v>
      </c>
      <c r="L12" s="3">
        <v>132.967529296875</v>
      </c>
      <c r="M12" s="2">
        <v>41</v>
      </c>
      <c r="N12" s="3">
        <v>2.5390625</v>
      </c>
      <c r="O12" s="16">
        <v>50</v>
      </c>
      <c r="P12" s="4">
        <v>1.13525390625</v>
      </c>
      <c r="Q12" s="5">
        <v>1</v>
      </c>
      <c r="R12" s="6" t="str">
        <f t="shared" si="0"/>
        <v>Countercurrent</v>
      </c>
      <c r="S12" s="7">
        <f t="shared" si="1"/>
        <v>4.178972359619574</v>
      </c>
      <c r="T12" s="7">
        <f t="shared" si="2"/>
        <v>4.1781103105419035</v>
      </c>
      <c r="U12" s="1">
        <f t="shared" si="3"/>
        <v>44.22509765625</v>
      </c>
      <c r="V12" s="8">
        <f t="shared" si="4"/>
        <v>990.52463543984663</v>
      </c>
      <c r="W12" s="1">
        <f t="shared" si="5"/>
        <v>31.009521484375</v>
      </c>
      <c r="X12" s="8">
        <f t="shared" si="6"/>
        <v>995.34256556782657</v>
      </c>
      <c r="Y12" s="8">
        <f t="shared" si="7"/>
        <v>8.4423828125</v>
      </c>
      <c r="Z12" s="8">
        <f t="shared" si="8"/>
        <v>16.10546875</v>
      </c>
      <c r="AA12" s="9">
        <f t="shared" si="9"/>
        <v>4.1916732619524763E-2</v>
      </c>
      <c r="AB12" s="9">
        <f t="shared" si="10"/>
        <v>1.883277559362953E-2</v>
      </c>
      <c r="AC12" s="25">
        <f t="shared" si="11"/>
        <v>1478.842632236343</v>
      </c>
      <c r="AD12" s="20">
        <f t="shared" si="12"/>
        <v>1267.2654743874114</v>
      </c>
      <c r="AE12" s="20">
        <f t="shared" si="13"/>
        <v>211.57715784893162</v>
      </c>
      <c r="AF12" s="33">
        <f t="shared" si="14"/>
        <v>0.85693057987584564</v>
      </c>
      <c r="AG12" s="33">
        <f t="shared" si="15"/>
        <v>0.33121019108280253</v>
      </c>
      <c r="AH12" s="33"/>
      <c r="AI12" s="33">
        <f t="shared" si="16"/>
        <v>0.63184713375796175</v>
      </c>
      <c r="AJ12" s="12"/>
      <c r="AK12" s="33">
        <f t="shared" si="17"/>
        <v>0.48152866242038217</v>
      </c>
      <c r="AL12" s="1">
        <f t="shared" si="18"/>
        <v>1.8166089965397925</v>
      </c>
      <c r="AM12" s="11">
        <f t="shared" si="19"/>
        <v>12.836601046181151</v>
      </c>
      <c r="AN12" s="13">
        <f t="shared" si="20"/>
        <v>3031.7146442919379</v>
      </c>
      <c r="AO12" s="29">
        <f t="shared" si="21"/>
        <v>9.384033203125</v>
      </c>
      <c r="AP12" s="29">
        <f t="shared" si="22"/>
        <v>17.047119140625</v>
      </c>
      <c r="AQ12" s="27">
        <f t="shared" si="23"/>
        <v>4.2326171875000005E-5</v>
      </c>
      <c r="AR12" s="27">
        <f t="shared" si="24"/>
        <v>1.89246826171875E-5</v>
      </c>
    </row>
    <row r="13" spans="1:44" ht="12.75" customHeight="1" x14ac:dyDescent="0.2">
      <c r="A13" s="1"/>
      <c r="B13" s="2" t="s">
        <v>48</v>
      </c>
      <c r="C13" s="3">
        <v>48.12158203125</v>
      </c>
      <c r="D13" s="3">
        <v>39.841552734375</v>
      </c>
      <c r="E13" s="3">
        <v>22.859375</v>
      </c>
      <c r="F13" s="3">
        <v>38.96484375</v>
      </c>
      <c r="G13" s="3">
        <v>132.967529296875</v>
      </c>
      <c r="H13" s="3">
        <v>132.967529296875</v>
      </c>
      <c r="I13" s="3">
        <v>132.967529296875</v>
      </c>
      <c r="J13" s="3">
        <v>132.967529296875</v>
      </c>
      <c r="K13" s="3">
        <v>132.967529296875</v>
      </c>
      <c r="L13" s="3">
        <v>132.967529296875</v>
      </c>
      <c r="M13" s="2">
        <v>41</v>
      </c>
      <c r="N13" s="3">
        <v>2.50244140625</v>
      </c>
      <c r="O13" s="16">
        <v>50</v>
      </c>
      <c r="P13" s="4">
        <v>1.1474609375</v>
      </c>
      <c r="Q13" s="5">
        <v>1</v>
      </c>
      <c r="R13" s="6" t="str">
        <f t="shared" si="0"/>
        <v>Countercurrent</v>
      </c>
      <c r="S13" s="7">
        <f t="shared" si="1"/>
        <v>4.1789238873004741</v>
      </c>
      <c r="T13" s="7">
        <f t="shared" si="2"/>
        <v>4.1781199313545887</v>
      </c>
      <c r="U13" s="1">
        <f t="shared" si="3"/>
        <v>43.9815673828125</v>
      </c>
      <c r="V13" s="8">
        <f t="shared" si="4"/>
        <v>990.62508111781165</v>
      </c>
      <c r="W13" s="1">
        <f t="shared" si="5"/>
        <v>30.912109375</v>
      </c>
      <c r="X13" s="8">
        <f t="shared" si="6"/>
        <v>995.37291030438746</v>
      </c>
      <c r="Y13" s="8">
        <f t="shared" si="7"/>
        <v>8.280029296875</v>
      </c>
      <c r="Z13" s="8">
        <f t="shared" si="8"/>
        <v>16.10546875</v>
      </c>
      <c r="AA13" s="9">
        <f t="shared" si="9"/>
        <v>4.1316353684316284E-2</v>
      </c>
      <c r="AB13" s="9">
        <f t="shared" si="10"/>
        <v>1.9035858880332934E-2</v>
      </c>
      <c r="AC13" s="25">
        <f t="shared" si="11"/>
        <v>1429.6124483745029</v>
      </c>
      <c r="AD13" s="20">
        <f t="shared" si="12"/>
        <v>1280.933984630816</v>
      </c>
      <c r="AE13" s="20">
        <f t="shared" si="13"/>
        <v>148.67846374368696</v>
      </c>
      <c r="AF13" s="33">
        <f t="shared" si="14"/>
        <v>0.89600086099366494</v>
      </c>
      <c r="AG13" s="33">
        <f t="shared" si="15"/>
        <v>0.32776349614395889</v>
      </c>
      <c r="AH13" s="33"/>
      <c r="AI13" s="33">
        <f t="shared" si="16"/>
        <v>0.63753213367609252</v>
      </c>
      <c r="AJ13" s="12"/>
      <c r="AK13" s="33">
        <f t="shared" si="17"/>
        <v>0.48264781491002573</v>
      </c>
      <c r="AL13" s="1">
        <f t="shared" si="18"/>
        <v>1.8546099290780143</v>
      </c>
      <c r="AM13" s="11">
        <f t="shared" si="19"/>
        <v>12.669198432382524</v>
      </c>
      <c r="AN13" s="13">
        <f t="shared" si="20"/>
        <v>2969.5154291862104</v>
      </c>
      <c r="AO13" s="29">
        <f t="shared" si="21"/>
        <v>9.15673828125</v>
      </c>
      <c r="AP13" s="29">
        <f t="shared" si="22"/>
        <v>16.982177734375</v>
      </c>
      <c r="AQ13" s="27">
        <f t="shared" si="23"/>
        <v>4.1715698242187501E-5</v>
      </c>
      <c r="AR13" s="27">
        <f t="shared" si="24"/>
        <v>1.9128173828125E-5</v>
      </c>
    </row>
    <row r="14" spans="1:44" ht="12.75" customHeight="1" x14ac:dyDescent="0.2">
      <c r="A14" s="1"/>
      <c r="B14" s="2" t="s">
        <v>49</v>
      </c>
      <c r="C14" s="3">
        <v>47.796875</v>
      </c>
      <c r="D14" s="3">
        <v>39.6142578125</v>
      </c>
      <c r="E14" s="3">
        <v>22.859375</v>
      </c>
      <c r="F14" s="3">
        <v>38.802490234375</v>
      </c>
      <c r="G14" s="3">
        <v>132.967529296875</v>
      </c>
      <c r="H14" s="3">
        <v>132.967529296875</v>
      </c>
      <c r="I14" s="3">
        <v>132.967529296875</v>
      </c>
      <c r="J14" s="3">
        <v>132.967529296875</v>
      </c>
      <c r="K14" s="3">
        <v>132.967529296875</v>
      </c>
      <c r="L14" s="3">
        <v>132.967529296875</v>
      </c>
      <c r="M14" s="2">
        <v>41</v>
      </c>
      <c r="N14" s="3">
        <v>2.60009765625</v>
      </c>
      <c r="O14" s="16">
        <v>50</v>
      </c>
      <c r="P14" s="4">
        <v>1.123046875</v>
      </c>
      <c r="Q14" s="5">
        <v>1</v>
      </c>
      <c r="R14" s="6" t="str">
        <f t="shared" si="0"/>
        <v>Countercurrent</v>
      </c>
      <c r="S14" s="7">
        <f t="shared" si="1"/>
        <v>4.1788702375826663</v>
      </c>
      <c r="T14" s="7">
        <f t="shared" si="2"/>
        <v>4.1781281696915391</v>
      </c>
      <c r="U14" s="1">
        <f t="shared" si="3"/>
        <v>43.70556640625</v>
      </c>
      <c r="V14" s="8">
        <f t="shared" si="4"/>
        <v>990.7384256568605</v>
      </c>
      <c r="W14" s="1">
        <f t="shared" si="5"/>
        <v>30.8309326171875</v>
      </c>
      <c r="X14" s="8">
        <f t="shared" si="6"/>
        <v>995.39813486421656</v>
      </c>
      <c r="Y14" s="8">
        <f t="shared" si="7"/>
        <v>8.1826171875</v>
      </c>
      <c r="Z14" s="8">
        <f t="shared" si="8"/>
        <v>15.943115234375</v>
      </c>
      <c r="AA14" s="9">
        <f t="shared" si="9"/>
        <v>4.2933610975120301E-2</v>
      </c>
      <c r="AB14" s="9">
        <f t="shared" si="10"/>
        <v>1.8631312745668118E-2</v>
      </c>
      <c r="AC14" s="25">
        <f t="shared" si="11"/>
        <v>1468.0759908539076</v>
      </c>
      <c r="AD14" s="20">
        <f t="shared" si="12"/>
        <v>1241.076063522888</v>
      </c>
      <c r="AE14" s="20">
        <f t="shared" si="13"/>
        <v>226.99992733101953</v>
      </c>
      <c r="AF14" s="33">
        <f t="shared" si="14"/>
        <v>0.84537590101246407</v>
      </c>
      <c r="AG14" s="33">
        <f t="shared" si="15"/>
        <v>0.328125</v>
      </c>
      <c r="AH14" s="33"/>
      <c r="AI14" s="33">
        <f t="shared" si="16"/>
        <v>0.63932291666666663</v>
      </c>
      <c r="AJ14" s="12"/>
      <c r="AK14" s="33">
        <f t="shared" si="17"/>
        <v>0.48372395833333331</v>
      </c>
      <c r="AL14" s="1">
        <f t="shared" si="18"/>
        <v>1.8628158844765343</v>
      </c>
      <c r="AM14" s="11">
        <f t="shared" si="19"/>
        <v>12.474894769408941</v>
      </c>
      <c r="AN14" s="13">
        <f t="shared" si="20"/>
        <v>3096.9061800360369</v>
      </c>
      <c r="AO14" s="29">
        <f t="shared" si="21"/>
        <v>8.994384765625</v>
      </c>
      <c r="AP14" s="29">
        <f t="shared" si="22"/>
        <v>16.7548828125</v>
      </c>
      <c r="AQ14" s="27">
        <f t="shared" si="23"/>
        <v>4.3343627929687503E-5</v>
      </c>
      <c r="AR14" s="27">
        <f t="shared" si="24"/>
        <v>1.872119140625E-5</v>
      </c>
    </row>
    <row r="15" spans="1:44" ht="12.75" customHeight="1" x14ac:dyDescent="0.2">
      <c r="A15" s="1"/>
      <c r="B15" s="2" t="s">
        <v>50</v>
      </c>
      <c r="C15" s="3">
        <v>47.634521484375</v>
      </c>
      <c r="D15" s="3">
        <v>39.41943359375</v>
      </c>
      <c r="E15" s="3">
        <v>22.826904296875</v>
      </c>
      <c r="F15" s="3">
        <v>38.542724609375</v>
      </c>
      <c r="G15" s="3">
        <v>132.967529296875</v>
      </c>
      <c r="H15" s="3">
        <v>132.967529296875</v>
      </c>
      <c r="I15" s="3">
        <v>132.967529296875</v>
      </c>
      <c r="J15" s="3">
        <v>132.967529296875</v>
      </c>
      <c r="K15" s="3">
        <v>132.967529296875</v>
      </c>
      <c r="L15" s="3">
        <v>132.967529296875</v>
      </c>
      <c r="M15" s="2">
        <v>41</v>
      </c>
      <c r="N15" s="3">
        <v>2.490234375</v>
      </c>
      <c r="O15" s="16">
        <v>50</v>
      </c>
      <c r="P15" s="4">
        <v>1.025390625</v>
      </c>
      <c r="Q15" s="5">
        <v>1</v>
      </c>
      <c r="R15" s="6" t="str">
        <f t="shared" si="0"/>
        <v>Countercurrent</v>
      </c>
      <c r="S15" s="7">
        <f t="shared" si="1"/>
        <v>4.1788362551069502</v>
      </c>
      <c r="T15" s="7">
        <f t="shared" si="2"/>
        <v>4.1781435082746903</v>
      </c>
      <c r="U15" s="1">
        <f t="shared" si="3"/>
        <v>43.5269775390625</v>
      </c>
      <c r="V15" s="8">
        <f t="shared" si="4"/>
        <v>990.81148566681429</v>
      </c>
      <c r="W15" s="1">
        <f t="shared" si="5"/>
        <v>30.684814453125</v>
      </c>
      <c r="X15" s="8">
        <f t="shared" si="6"/>
        <v>995.44339507637824</v>
      </c>
      <c r="Y15" s="8">
        <f t="shared" si="7"/>
        <v>8.215087890625</v>
      </c>
      <c r="Z15" s="8">
        <f t="shared" si="8"/>
        <v>15.7158203125</v>
      </c>
      <c r="AA15" s="9">
        <f t="shared" si="9"/>
        <v>4.1122547012538681E-2</v>
      </c>
      <c r="AB15" s="9">
        <f t="shared" si="10"/>
        <v>1.7011972083824822E-2</v>
      </c>
      <c r="AC15" s="25">
        <f t="shared" si="11"/>
        <v>1411.7167703046071</v>
      </c>
      <c r="AD15" s="20">
        <f t="shared" si="12"/>
        <v>1117.0563168429201</v>
      </c>
      <c r="AE15" s="20">
        <f t="shared" si="13"/>
        <v>294.66045346168698</v>
      </c>
      <c r="AF15" s="33">
        <f t="shared" si="14"/>
        <v>0.79127509167571342</v>
      </c>
      <c r="AG15" s="33">
        <f t="shared" si="15"/>
        <v>0.33115183246073299</v>
      </c>
      <c r="AH15" s="33"/>
      <c r="AI15" s="33">
        <f t="shared" si="16"/>
        <v>0.63350785340314131</v>
      </c>
      <c r="AJ15" s="12"/>
      <c r="AK15" s="33">
        <f t="shared" si="17"/>
        <v>0.48232984293193715</v>
      </c>
      <c r="AL15" s="1">
        <f t="shared" si="18"/>
        <v>1.825</v>
      </c>
      <c r="AM15" s="11">
        <f t="shared" si="19"/>
        <v>12.468387552003794</v>
      </c>
      <c r="AN15" s="13">
        <f t="shared" si="20"/>
        <v>2979.5706276257833</v>
      </c>
      <c r="AO15" s="29">
        <f t="shared" si="21"/>
        <v>9.091796875</v>
      </c>
      <c r="AP15" s="29">
        <f t="shared" si="22"/>
        <v>16.592529296875</v>
      </c>
      <c r="AQ15" s="27">
        <f t="shared" si="23"/>
        <v>4.1512207031250005E-5</v>
      </c>
      <c r="AR15" s="27">
        <f t="shared" si="24"/>
        <v>1.7093261718750002E-5</v>
      </c>
    </row>
    <row r="16" spans="1:44" ht="12.75" customHeight="1" x14ac:dyDescent="0.2">
      <c r="A16" s="1"/>
      <c r="B16" s="2" t="s">
        <v>51</v>
      </c>
      <c r="C16" s="3">
        <v>47.309814453125</v>
      </c>
      <c r="D16" s="3">
        <v>39.15966796875</v>
      </c>
      <c r="E16" s="3">
        <v>22.826904296875</v>
      </c>
      <c r="F16" s="3">
        <v>38.3154296875</v>
      </c>
      <c r="G16" s="3">
        <v>132.967529296875</v>
      </c>
      <c r="H16" s="3">
        <v>132.967529296875</v>
      </c>
      <c r="I16" s="3">
        <v>132.967529296875</v>
      </c>
      <c r="J16" s="3">
        <v>132.967529296875</v>
      </c>
      <c r="K16" s="3">
        <v>132.967529296875</v>
      </c>
      <c r="L16" s="3">
        <v>132.967529296875</v>
      </c>
      <c r="M16" s="2">
        <v>40</v>
      </c>
      <c r="N16" s="3">
        <v>2.45361328125</v>
      </c>
      <c r="O16" s="16">
        <v>50</v>
      </c>
      <c r="P16" s="4">
        <v>1.13525390625</v>
      </c>
      <c r="Q16" s="5">
        <v>1</v>
      </c>
      <c r="R16" s="6" t="str">
        <f t="shared" si="0"/>
        <v>Countercurrent</v>
      </c>
      <c r="S16" s="7">
        <f t="shared" si="1"/>
        <v>4.1787818958591849</v>
      </c>
      <c r="T16" s="7">
        <f t="shared" si="2"/>
        <v>4.1781558943588104</v>
      </c>
      <c r="U16" s="1">
        <f t="shared" si="3"/>
        <v>43.2347412109375</v>
      </c>
      <c r="V16" s="8">
        <f t="shared" si="4"/>
        <v>990.93056116082664</v>
      </c>
      <c r="W16" s="1">
        <f t="shared" si="5"/>
        <v>30.5711669921875</v>
      </c>
      <c r="X16" s="8">
        <f t="shared" si="6"/>
        <v>995.47846917887227</v>
      </c>
      <c r="Y16" s="8">
        <f t="shared" si="7"/>
        <v>8.150146484375</v>
      </c>
      <c r="Z16" s="8">
        <f t="shared" si="8"/>
        <v>15.488525390625</v>
      </c>
      <c r="AA16" s="9">
        <f t="shared" si="9"/>
        <v>4.0522673094345325E-2</v>
      </c>
      <c r="AB16" s="9">
        <f t="shared" si="10"/>
        <v>1.8835347012051418E-2</v>
      </c>
      <c r="AC16" s="25">
        <f t="shared" si="11"/>
        <v>1380.1084184846279</v>
      </c>
      <c r="AD16" s="20">
        <f t="shared" si="12"/>
        <v>1218.9007326615992</v>
      </c>
      <c r="AE16" s="20">
        <f t="shared" si="13"/>
        <v>161.20768582302867</v>
      </c>
      <c r="AF16" s="33">
        <f t="shared" si="14"/>
        <v>0.88319201327672781</v>
      </c>
      <c r="AG16" s="33">
        <f t="shared" si="15"/>
        <v>0.33289124668435011</v>
      </c>
      <c r="AH16" s="33"/>
      <c r="AI16" s="33">
        <f t="shared" si="16"/>
        <v>0.63262599469496017</v>
      </c>
      <c r="AJ16" s="12"/>
      <c r="AK16" s="33">
        <f t="shared" si="17"/>
        <v>0.48275862068965514</v>
      </c>
      <c r="AL16" s="1">
        <f t="shared" si="18"/>
        <v>1.8158844765342961</v>
      </c>
      <c r="AM16" s="11">
        <f t="shared" si="19"/>
        <v>12.300897024218242</v>
      </c>
      <c r="AN16" s="13">
        <f t="shared" si="20"/>
        <v>2952.5198463328238</v>
      </c>
      <c r="AO16" s="29">
        <f t="shared" si="21"/>
        <v>8.994384765625</v>
      </c>
      <c r="AP16" s="29">
        <f t="shared" si="22"/>
        <v>16.332763671875</v>
      </c>
      <c r="AQ16" s="27">
        <f t="shared" si="23"/>
        <v>4.09017333984375E-5</v>
      </c>
      <c r="AR16" s="27">
        <f t="shared" si="24"/>
        <v>1.89246826171875E-5</v>
      </c>
    </row>
    <row r="17" spans="1:44" ht="12.75" customHeight="1" x14ac:dyDescent="0.2">
      <c r="A17" s="1"/>
      <c r="B17" s="2" t="s">
        <v>52</v>
      </c>
      <c r="C17" s="3">
        <v>47.050048828125</v>
      </c>
      <c r="D17" s="3">
        <v>38.96484375</v>
      </c>
      <c r="E17" s="3">
        <v>22.79443359375</v>
      </c>
      <c r="F17" s="3">
        <v>38.12060546875</v>
      </c>
      <c r="G17" s="3">
        <v>132.967529296875</v>
      </c>
      <c r="H17" s="3">
        <v>132.967529296875</v>
      </c>
      <c r="I17" s="3">
        <v>132.967529296875</v>
      </c>
      <c r="J17" s="3">
        <v>132.967529296875</v>
      </c>
      <c r="K17" s="3">
        <v>132.967529296875</v>
      </c>
      <c r="L17" s="3">
        <v>132.967529296875</v>
      </c>
      <c r="M17" s="2">
        <v>40</v>
      </c>
      <c r="N17" s="3">
        <v>2.490234375</v>
      </c>
      <c r="O17" s="16">
        <v>50</v>
      </c>
      <c r="P17" s="4">
        <v>1.1474609375</v>
      </c>
      <c r="Q17" s="5">
        <v>1</v>
      </c>
      <c r="R17" s="6" t="str">
        <f t="shared" si="0"/>
        <v>Countercurrent</v>
      </c>
      <c r="S17" s="7">
        <f t="shared" si="1"/>
        <v>4.1787406942735164</v>
      </c>
      <c r="T17" s="7">
        <f t="shared" si="2"/>
        <v>4.1781686825331974</v>
      </c>
      <c r="U17" s="1">
        <f t="shared" si="3"/>
        <v>43.0074462890625</v>
      </c>
      <c r="V17" s="8">
        <f t="shared" si="4"/>
        <v>991.02276443322978</v>
      </c>
      <c r="W17" s="1">
        <f t="shared" si="5"/>
        <v>30.45751953125</v>
      </c>
      <c r="X17" s="8">
        <f t="shared" si="6"/>
        <v>995.51343075452189</v>
      </c>
      <c r="Y17" s="8">
        <f t="shared" si="7"/>
        <v>8.085205078125</v>
      </c>
      <c r="Z17" s="8">
        <f t="shared" si="8"/>
        <v>15.326171875</v>
      </c>
      <c r="AA17" s="9">
        <f t="shared" si="9"/>
        <v>4.1131315906652602E-2</v>
      </c>
      <c r="AB17" s="9">
        <f t="shared" si="10"/>
        <v>1.9038546242457086E-2</v>
      </c>
      <c r="AC17" s="25">
        <f t="shared" si="11"/>
        <v>1389.6616307443176</v>
      </c>
      <c r="AD17" s="20">
        <f t="shared" si="12"/>
        <v>1219.1396170817607</v>
      </c>
      <c r="AE17" s="20">
        <f t="shared" si="13"/>
        <v>170.5220136625569</v>
      </c>
      <c r="AF17" s="33">
        <f t="shared" si="14"/>
        <v>0.87729242148592423</v>
      </c>
      <c r="AG17" s="33">
        <f t="shared" si="15"/>
        <v>0.33333333333333331</v>
      </c>
      <c r="AH17" s="33"/>
      <c r="AI17" s="33">
        <f t="shared" si="16"/>
        <v>0.63186077643908967</v>
      </c>
      <c r="AJ17" s="12"/>
      <c r="AK17" s="33">
        <f t="shared" si="17"/>
        <v>0.48259705488621152</v>
      </c>
      <c r="AL17" s="1">
        <f t="shared" si="18"/>
        <v>1.8109090909090908</v>
      </c>
      <c r="AM17" s="11">
        <f t="shared" si="19"/>
        <v>12.193690521305234</v>
      </c>
      <c r="AN17" s="13">
        <f t="shared" si="20"/>
        <v>2999.0955445709988</v>
      </c>
      <c r="AO17" s="29">
        <f t="shared" si="21"/>
        <v>8.929443359375</v>
      </c>
      <c r="AP17" s="29">
        <f t="shared" si="22"/>
        <v>16.17041015625</v>
      </c>
      <c r="AQ17" s="27">
        <f t="shared" si="23"/>
        <v>4.1512207031250005E-5</v>
      </c>
      <c r="AR17" s="27">
        <f t="shared" si="24"/>
        <v>1.9128173828125E-5</v>
      </c>
    </row>
    <row r="18" spans="1:44" ht="12.75" customHeight="1" x14ac:dyDescent="0.2">
      <c r="A18" s="1"/>
      <c r="B18" s="2" t="s">
        <v>53</v>
      </c>
      <c r="C18" s="3">
        <v>46.855224609375</v>
      </c>
      <c r="D18" s="3">
        <v>38.89990234375</v>
      </c>
      <c r="E18" s="3">
        <v>22.826904296875</v>
      </c>
      <c r="F18" s="3">
        <v>38.088134765625</v>
      </c>
      <c r="G18" s="3">
        <v>132.967529296875</v>
      </c>
      <c r="H18" s="3">
        <v>132.967529296875</v>
      </c>
      <c r="I18" s="3">
        <v>132.967529296875</v>
      </c>
      <c r="J18" s="3">
        <v>132.967529296875</v>
      </c>
      <c r="K18" s="3">
        <v>132.967529296875</v>
      </c>
      <c r="L18" s="3">
        <v>132.967529296875</v>
      </c>
      <c r="M18" s="2">
        <v>41</v>
      </c>
      <c r="N18" s="3">
        <v>2.52685546875</v>
      </c>
      <c r="O18" s="16">
        <v>50</v>
      </c>
      <c r="P18" s="4">
        <v>1.123046875</v>
      </c>
      <c r="Q18" s="5">
        <v>1</v>
      </c>
      <c r="R18" s="6" t="str">
        <f t="shared" si="0"/>
        <v>Countercurrent</v>
      </c>
      <c r="S18" s="7">
        <f t="shared" si="1"/>
        <v>4.1787175763180784</v>
      </c>
      <c r="T18" s="7">
        <f t="shared" si="2"/>
        <v>4.1781686825331974</v>
      </c>
      <c r="U18" s="1">
        <f t="shared" si="3"/>
        <v>42.8775634765625</v>
      </c>
      <c r="V18" s="8">
        <f t="shared" si="4"/>
        <v>991.07529003288062</v>
      </c>
      <c r="W18" s="1">
        <f t="shared" si="5"/>
        <v>30.45751953125</v>
      </c>
      <c r="X18" s="8">
        <f t="shared" si="6"/>
        <v>995.51343075452189</v>
      </c>
      <c r="Y18" s="8">
        <f t="shared" si="7"/>
        <v>7.955322265625</v>
      </c>
      <c r="Z18" s="8">
        <f t="shared" si="8"/>
        <v>15.26123046875</v>
      </c>
      <c r="AA18" s="9">
        <f t="shared" si="9"/>
        <v>4.1738400276042947E-2</v>
      </c>
      <c r="AB18" s="9">
        <f t="shared" si="10"/>
        <v>1.8633470790489912E-2</v>
      </c>
      <c r="AC18" s="25">
        <f t="shared" si="11"/>
        <v>1387.5115176295719</v>
      </c>
      <c r="AD18" s="20">
        <f t="shared" si="12"/>
        <v>1188.1445420712073</v>
      </c>
      <c r="AE18" s="20">
        <f t="shared" si="13"/>
        <v>199.36697555836463</v>
      </c>
      <c r="AF18" s="33">
        <f t="shared" si="14"/>
        <v>0.8563132824302867</v>
      </c>
      <c r="AG18" s="33">
        <f t="shared" si="15"/>
        <v>0.33108108108108109</v>
      </c>
      <c r="AH18" s="33"/>
      <c r="AI18" s="33">
        <f t="shared" si="16"/>
        <v>0.63513513513513509</v>
      </c>
      <c r="AJ18" s="12"/>
      <c r="AK18" s="33">
        <f t="shared" si="17"/>
        <v>0.48310810810810811</v>
      </c>
      <c r="AL18" s="1">
        <f t="shared" si="18"/>
        <v>1.8333333333333333</v>
      </c>
      <c r="AM18" s="11">
        <f t="shared" si="19"/>
        <v>12.053253017048464</v>
      </c>
      <c r="AN18" s="13">
        <f t="shared" si="20"/>
        <v>3029.3449360605155</v>
      </c>
      <c r="AO18" s="29">
        <f t="shared" si="21"/>
        <v>8.76708984375</v>
      </c>
      <c r="AP18" s="29">
        <f t="shared" si="22"/>
        <v>16.072998046875</v>
      </c>
      <c r="AQ18" s="27">
        <f t="shared" si="23"/>
        <v>4.2122680664062502E-5</v>
      </c>
      <c r="AR18" s="27">
        <f t="shared" si="24"/>
        <v>1.872119140625E-5</v>
      </c>
    </row>
    <row r="19" spans="1:44" ht="12.75" customHeight="1" x14ac:dyDescent="0.2">
      <c r="A19" s="1"/>
      <c r="B19" s="2" t="s">
        <v>54</v>
      </c>
      <c r="C19" s="3">
        <v>46.530517578125</v>
      </c>
      <c r="D19" s="3">
        <v>38.705078125</v>
      </c>
      <c r="E19" s="3">
        <v>22.859375</v>
      </c>
      <c r="F19" s="3">
        <v>37.86083984375</v>
      </c>
      <c r="G19" s="3">
        <v>132.967529296875</v>
      </c>
      <c r="H19" s="3">
        <v>132.967529296875</v>
      </c>
      <c r="I19" s="3">
        <v>132.967529296875</v>
      </c>
      <c r="J19" s="3">
        <v>132.967529296875</v>
      </c>
      <c r="K19" s="3">
        <v>132.967529296875</v>
      </c>
      <c r="L19" s="3">
        <v>132.967529296875</v>
      </c>
      <c r="M19" s="2">
        <v>41</v>
      </c>
      <c r="N19" s="3">
        <v>2.490234375</v>
      </c>
      <c r="O19" s="16">
        <v>50</v>
      </c>
      <c r="P19" s="4">
        <v>1.0986328125</v>
      </c>
      <c r="Q19" s="5">
        <v>1</v>
      </c>
      <c r="R19" s="6" t="str">
        <f t="shared" si="0"/>
        <v>Countercurrent</v>
      </c>
      <c r="S19" s="7">
        <f t="shared" si="1"/>
        <v>4.1786722744743559</v>
      </c>
      <c r="T19" s="7">
        <f t="shared" si="2"/>
        <v>4.1781799659763887</v>
      </c>
      <c r="U19" s="1">
        <f t="shared" si="3"/>
        <v>42.6177978515625</v>
      </c>
      <c r="V19" s="8">
        <f t="shared" si="4"/>
        <v>991.17998672037481</v>
      </c>
      <c r="W19" s="1">
        <f t="shared" si="5"/>
        <v>30.360107421875</v>
      </c>
      <c r="X19" s="8">
        <f t="shared" si="6"/>
        <v>995.54330806426537</v>
      </c>
      <c r="Y19" s="8">
        <f t="shared" si="7"/>
        <v>7.825439453125</v>
      </c>
      <c r="Z19" s="8">
        <f t="shared" si="8"/>
        <v>15.00146484375</v>
      </c>
      <c r="AA19" s="9">
        <f t="shared" si="9"/>
        <v>4.1137841245718676E-2</v>
      </c>
      <c r="AB19" s="9">
        <f t="shared" si="10"/>
        <v>1.8228942408403295E-2</v>
      </c>
      <c r="AC19" s="25">
        <f t="shared" si="11"/>
        <v>1345.2052234250457</v>
      </c>
      <c r="AD19" s="20">
        <f t="shared" si="12"/>
        <v>1142.568597645215</v>
      </c>
      <c r="AE19" s="20">
        <f t="shared" si="13"/>
        <v>202.63662577983064</v>
      </c>
      <c r="AF19" s="33">
        <f t="shared" si="14"/>
        <v>0.8493637831230727</v>
      </c>
      <c r="AG19" s="33">
        <f t="shared" si="15"/>
        <v>0.33058984910836764</v>
      </c>
      <c r="AH19" s="33"/>
      <c r="AI19" s="33">
        <f t="shared" si="16"/>
        <v>0.63374485596707819</v>
      </c>
      <c r="AJ19" s="12"/>
      <c r="AK19" s="33">
        <f t="shared" si="17"/>
        <v>0.48216735253772292</v>
      </c>
      <c r="AL19" s="1">
        <f t="shared" si="18"/>
        <v>1.8277153558052435</v>
      </c>
      <c r="AM19" s="11">
        <f t="shared" si="19"/>
        <v>11.899222467386135</v>
      </c>
      <c r="AN19" s="13">
        <f t="shared" si="20"/>
        <v>2974.9958499876734</v>
      </c>
      <c r="AO19" s="29">
        <f t="shared" si="21"/>
        <v>8.669677734375</v>
      </c>
      <c r="AP19" s="29">
        <f t="shared" si="22"/>
        <v>15.845703125</v>
      </c>
      <c r="AQ19" s="27">
        <f t="shared" si="23"/>
        <v>4.1512207031250005E-5</v>
      </c>
      <c r="AR19" s="27">
        <f t="shared" si="24"/>
        <v>1.8314208984375003E-5</v>
      </c>
    </row>
    <row r="20" spans="1:44" ht="12.75" customHeight="1" x14ac:dyDescent="0.2">
      <c r="A20" s="1"/>
      <c r="B20" s="2" t="s">
        <v>55</v>
      </c>
      <c r="C20" s="3">
        <v>46.3681640625</v>
      </c>
      <c r="D20" s="3">
        <v>38.607666015625</v>
      </c>
      <c r="E20" s="3">
        <v>22.79443359375</v>
      </c>
      <c r="F20" s="3">
        <v>37.763427734375</v>
      </c>
      <c r="G20" s="3">
        <v>132.967529296875</v>
      </c>
      <c r="H20" s="3">
        <v>132.967529296875</v>
      </c>
      <c r="I20" s="3">
        <v>132.967529296875</v>
      </c>
      <c r="J20" s="3">
        <v>132.967529296875</v>
      </c>
      <c r="K20" s="3">
        <v>132.967529296875</v>
      </c>
      <c r="L20" s="3">
        <v>132.967529296875</v>
      </c>
      <c r="M20" s="2">
        <v>41</v>
      </c>
      <c r="N20" s="3">
        <v>2.5146484375</v>
      </c>
      <c r="O20" s="16">
        <v>50</v>
      </c>
      <c r="P20" s="4">
        <v>1.1474609375</v>
      </c>
      <c r="Q20" s="5">
        <v>1</v>
      </c>
      <c r="R20" s="6" t="str">
        <f t="shared" si="0"/>
        <v>Countercurrent</v>
      </c>
      <c r="S20" s="7">
        <f t="shared" si="1"/>
        <v>4.1786500927439096</v>
      </c>
      <c r="T20" s="7">
        <f t="shared" si="2"/>
        <v>4.1781895973632688</v>
      </c>
      <c r="U20" s="1">
        <f t="shared" si="3"/>
        <v>42.4879150390625</v>
      </c>
      <c r="V20" s="8">
        <f t="shared" si="4"/>
        <v>991.23215734437088</v>
      </c>
      <c r="W20" s="1">
        <f t="shared" si="5"/>
        <v>30.2789306640625</v>
      </c>
      <c r="X20" s="8">
        <f t="shared" si="6"/>
        <v>995.5681424107097</v>
      </c>
      <c r="Y20" s="8">
        <f t="shared" si="7"/>
        <v>7.760498046875</v>
      </c>
      <c r="Z20" s="8">
        <f t="shared" si="8"/>
        <v>14.968994140625</v>
      </c>
      <c r="AA20" s="9">
        <f t="shared" si="9"/>
        <v>4.1543339927762941E-2</v>
      </c>
      <c r="AB20" s="9">
        <f t="shared" si="10"/>
        <v>1.903959256726211E-2</v>
      </c>
      <c r="AC20" s="25">
        <f t="shared" si="11"/>
        <v>1347.1842889259458</v>
      </c>
      <c r="AD20" s="20">
        <f t="shared" si="12"/>
        <v>1190.7988660635613</v>
      </c>
      <c r="AE20" s="20">
        <f t="shared" si="13"/>
        <v>156.38542286238453</v>
      </c>
      <c r="AF20" s="33">
        <f t="shared" si="14"/>
        <v>0.88391682997798016</v>
      </c>
      <c r="AG20" s="33">
        <f t="shared" si="15"/>
        <v>0.32920110192837465</v>
      </c>
      <c r="AH20" s="33"/>
      <c r="AI20" s="33">
        <f t="shared" si="16"/>
        <v>0.63498622589531684</v>
      </c>
      <c r="AJ20" s="12"/>
      <c r="AK20" s="33">
        <f t="shared" si="17"/>
        <v>0.48209366391184572</v>
      </c>
      <c r="AL20" s="1">
        <f t="shared" si="18"/>
        <v>1.8377358490566038</v>
      </c>
      <c r="AM20" s="11">
        <f t="shared" si="19"/>
        <v>11.845669386500431</v>
      </c>
      <c r="AN20" s="13">
        <f t="shared" si="20"/>
        <v>2992.8421073470304</v>
      </c>
      <c r="AO20" s="29">
        <f t="shared" si="21"/>
        <v>8.604736328125</v>
      </c>
      <c r="AP20" s="29">
        <f t="shared" si="22"/>
        <v>15.813232421875</v>
      </c>
      <c r="AQ20" s="27">
        <f t="shared" si="23"/>
        <v>4.1919189453125005E-5</v>
      </c>
      <c r="AR20" s="27">
        <f t="shared" si="24"/>
        <v>1.9128173828125E-5</v>
      </c>
    </row>
    <row r="21" spans="1:44" ht="12.75" customHeight="1" x14ac:dyDescent="0.2">
      <c r="A21" s="1"/>
      <c r="B21" s="2" t="s">
        <v>56</v>
      </c>
      <c r="C21" s="3">
        <v>46.075927734375</v>
      </c>
      <c r="D21" s="3">
        <v>38.282958984375</v>
      </c>
      <c r="E21" s="3">
        <v>22.826904296875</v>
      </c>
      <c r="F21" s="3">
        <v>37.5361328125</v>
      </c>
      <c r="G21" s="3">
        <v>132.967529296875</v>
      </c>
      <c r="H21" s="3">
        <v>132.967529296875</v>
      </c>
      <c r="I21" s="3">
        <v>132.967529296875</v>
      </c>
      <c r="J21" s="3">
        <v>132.967529296875</v>
      </c>
      <c r="K21" s="3">
        <v>132.967529296875</v>
      </c>
      <c r="L21" s="3">
        <v>132.967529296875</v>
      </c>
      <c r="M21" s="2">
        <v>41</v>
      </c>
      <c r="N21" s="3">
        <v>2.45361328125</v>
      </c>
      <c r="O21" s="16">
        <v>50</v>
      </c>
      <c r="P21" s="4">
        <v>1.08642578125</v>
      </c>
      <c r="Q21" s="5">
        <v>1</v>
      </c>
      <c r="R21" s="6" t="str">
        <f t="shared" si="0"/>
        <v>Countercurrent</v>
      </c>
      <c r="S21" s="7">
        <f t="shared" si="1"/>
        <v>4.1785986726632096</v>
      </c>
      <c r="T21" s="7">
        <f t="shared" si="2"/>
        <v>4.1782014308058502</v>
      </c>
      <c r="U21" s="1">
        <f t="shared" si="3"/>
        <v>42.179443359375</v>
      </c>
      <c r="V21" s="8">
        <f t="shared" si="4"/>
        <v>991.35558604804964</v>
      </c>
      <c r="W21" s="1">
        <f t="shared" si="5"/>
        <v>30.1815185546875</v>
      </c>
      <c r="X21" s="8">
        <f t="shared" si="6"/>
        <v>995.59786739280219</v>
      </c>
      <c r="Y21" s="8">
        <f t="shared" si="7"/>
        <v>7.79296875</v>
      </c>
      <c r="Z21" s="8">
        <f t="shared" si="8"/>
        <v>14.709228515625</v>
      </c>
      <c r="AA21" s="9">
        <f t="shared" si="9"/>
        <v>4.0540053872814528E-2</v>
      </c>
      <c r="AB21" s="9">
        <f t="shared" si="10"/>
        <v>1.8027386514884315E-2</v>
      </c>
      <c r="AC21" s="25">
        <f t="shared" si="11"/>
        <v>1320.1337012842282</v>
      </c>
      <c r="AD21" s="20">
        <f t="shared" si="12"/>
        <v>1107.9292770486325</v>
      </c>
      <c r="AE21" s="20">
        <f t="shared" si="13"/>
        <v>212.20442423559575</v>
      </c>
      <c r="AF21" s="33">
        <f t="shared" si="14"/>
        <v>0.83925535418938024</v>
      </c>
      <c r="AG21" s="33">
        <f t="shared" si="15"/>
        <v>0.33519553072625696</v>
      </c>
      <c r="AH21" s="33"/>
      <c r="AI21" s="33">
        <f t="shared" si="16"/>
        <v>0.63268156424581001</v>
      </c>
      <c r="AJ21" s="12"/>
      <c r="AK21" s="33">
        <f t="shared" si="17"/>
        <v>0.48393854748603349</v>
      </c>
      <c r="AL21" s="1">
        <f t="shared" si="18"/>
        <v>1.8098859315589353</v>
      </c>
      <c r="AM21" s="11">
        <f t="shared" si="19"/>
        <v>11.65798336005644</v>
      </c>
      <c r="AN21" s="13">
        <f t="shared" si="20"/>
        <v>2979.9631280262079</v>
      </c>
      <c r="AO21" s="29">
        <f t="shared" si="21"/>
        <v>8.539794921875</v>
      </c>
      <c r="AP21" s="29">
        <f t="shared" si="22"/>
        <v>15.4560546875</v>
      </c>
      <c r="AQ21" s="27">
        <f t="shared" si="23"/>
        <v>4.09017333984375E-5</v>
      </c>
      <c r="AR21" s="27">
        <f t="shared" si="24"/>
        <v>1.8110717773437503E-5</v>
      </c>
    </row>
    <row r="22" spans="1:44" ht="12.75" customHeight="1" x14ac:dyDescent="0.2">
      <c r="A22" s="1"/>
      <c r="B22" s="2" t="s">
        <v>57</v>
      </c>
      <c r="C22" s="3">
        <v>45.978515625</v>
      </c>
      <c r="D22" s="3">
        <v>38.282958984375</v>
      </c>
      <c r="E22" s="3">
        <v>22.859375</v>
      </c>
      <c r="F22" s="3">
        <v>37.438720703125</v>
      </c>
      <c r="G22" s="3">
        <v>132.967529296875</v>
      </c>
      <c r="H22" s="3">
        <v>132.967529296875</v>
      </c>
      <c r="I22" s="3">
        <v>132.967529296875</v>
      </c>
      <c r="J22" s="3">
        <v>132.967529296875</v>
      </c>
      <c r="K22" s="3">
        <v>132.967529296875</v>
      </c>
      <c r="L22" s="3">
        <v>132.967529296875</v>
      </c>
      <c r="M22" s="2">
        <v>41</v>
      </c>
      <c r="N22" s="3">
        <v>2.490234375</v>
      </c>
      <c r="O22" s="16">
        <v>50</v>
      </c>
      <c r="P22" s="4">
        <v>1.06201171875</v>
      </c>
      <c r="Q22" s="5">
        <v>1</v>
      </c>
      <c r="R22" s="6" t="str">
        <f t="shared" si="0"/>
        <v>Countercurrent</v>
      </c>
      <c r="S22" s="7">
        <f t="shared" si="1"/>
        <v>4.1785907167283201</v>
      </c>
      <c r="T22" s="7">
        <f t="shared" si="2"/>
        <v>4.178205442433125</v>
      </c>
      <c r="U22" s="1">
        <f t="shared" si="3"/>
        <v>42.1307373046875</v>
      </c>
      <c r="V22" s="8">
        <f t="shared" si="4"/>
        <v>991.37501333044725</v>
      </c>
      <c r="W22" s="1">
        <f t="shared" si="5"/>
        <v>30.1490478515625</v>
      </c>
      <c r="X22" s="8">
        <f t="shared" si="6"/>
        <v>995.6077572133355</v>
      </c>
      <c r="Y22" s="8">
        <f t="shared" si="7"/>
        <v>7.695556640625</v>
      </c>
      <c r="Z22" s="8">
        <f t="shared" si="8"/>
        <v>14.579345703125</v>
      </c>
      <c r="AA22" s="9">
        <f t="shared" si="9"/>
        <v>4.1145935611859384E-2</v>
      </c>
      <c r="AB22" s="9">
        <f t="shared" si="10"/>
        <v>1.762245175731612E-2</v>
      </c>
      <c r="AC22" s="25">
        <f t="shared" si="11"/>
        <v>1323.1126334836144</v>
      </c>
      <c r="AD22" s="20">
        <f t="shared" si="12"/>
        <v>1073.480487582734</v>
      </c>
      <c r="AE22" s="20">
        <f t="shared" si="13"/>
        <v>249.63214590088046</v>
      </c>
      <c r="AF22" s="33">
        <f t="shared" si="14"/>
        <v>0.81132963318200235</v>
      </c>
      <c r="AG22" s="33">
        <f t="shared" si="15"/>
        <v>0.33286516853932585</v>
      </c>
      <c r="AH22" s="33"/>
      <c r="AI22" s="33">
        <f t="shared" si="16"/>
        <v>0.6306179775280899</v>
      </c>
      <c r="AJ22" s="12"/>
      <c r="AK22" s="33">
        <f t="shared" si="17"/>
        <v>0.4817415730337079</v>
      </c>
      <c r="AL22" s="1">
        <f t="shared" si="18"/>
        <v>1.8060836501901141</v>
      </c>
      <c r="AM22" s="11">
        <f t="shared" si="19"/>
        <v>11.644529525999408</v>
      </c>
      <c r="AN22" s="13">
        <f t="shared" si="20"/>
        <v>2990.1382820993217</v>
      </c>
      <c r="AO22" s="29">
        <f t="shared" si="21"/>
        <v>8.539794921875</v>
      </c>
      <c r="AP22" s="29">
        <f t="shared" si="22"/>
        <v>15.423583984375</v>
      </c>
      <c r="AQ22" s="27">
        <f t="shared" si="23"/>
        <v>4.1512207031250005E-5</v>
      </c>
      <c r="AR22" s="27">
        <f t="shared" si="24"/>
        <v>1.7703735351562502E-5</v>
      </c>
    </row>
    <row r="23" spans="1:44" ht="12.75" customHeight="1" x14ac:dyDescent="0.2">
      <c r="A23" s="1"/>
      <c r="B23" s="2" t="s">
        <v>58</v>
      </c>
      <c r="C23" s="3">
        <v>45.816162109375</v>
      </c>
      <c r="D23" s="3">
        <v>38.218017578125</v>
      </c>
      <c r="E23" s="3">
        <v>22.859375</v>
      </c>
      <c r="F23" s="3">
        <v>37.438720703125</v>
      </c>
      <c r="G23" s="3">
        <v>132.967529296875</v>
      </c>
      <c r="H23" s="3">
        <v>132.967529296875</v>
      </c>
      <c r="I23" s="3">
        <v>132.967529296875</v>
      </c>
      <c r="J23" s="3">
        <v>132.967529296875</v>
      </c>
      <c r="K23" s="3">
        <v>132.967529296875</v>
      </c>
      <c r="L23" s="3">
        <v>132.967529296875</v>
      </c>
      <c r="M23" s="2">
        <v>41</v>
      </c>
      <c r="N23" s="3">
        <v>2.34375</v>
      </c>
      <c r="O23" s="16">
        <v>50</v>
      </c>
      <c r="P23" s="4">
        <v>1.1962890625</v>
      </c>
      <c r="Q23" s="5">
        <v>1</v>
      </c>
      <c r="R23" s="6" t="str">
        <f t="shared" si="0"/>
        <v>Countercurrent</v>
      </c>
      <c r="S23" s="7">
        <f t="shared" si="1"/>
        <v>4.1785723265386094</v>
      </c>
      <c r="T23" s="7">
        <f t="shared" si="2"/>
        <v>4.178205442433125</v>
      </c>
      <c r="U23" s="1">
        <f t="shared" si="3"/>
        <v>42.01708984375</v>
      </c>
      <c r="V23" s="8">
        <f t="shared" si="4"/>
        <v>991.42027831328153</v>
      </c>
      <c r="W23" s="1">
        <f t="shared" si="5"/>
        <v>30.1490478515625</v>
      </c>
      <c r="X23" s="8">
        <f t="shared" si="6"/>
        <v>995.6077572133355</v>
      </c>
      <c r="Y23" s="8">
        <f t="shared" si="7"/>
        <v>7.59814453125</v>
      </c>
      <c r="Z23" s="8">
        <f t="shared" si="8"/>
        <v>14.579345703125</v>
      </c>
      <c r="AA23" s="9">
        <f t="shared" si="9"/>
        <v>3.8727354621612566E-2</v>
      </c>
      <c r="AB23" s="9">
        <f t="shared" si="10"/>
        <v>1.9850577841574481E-2</v>
      </c>
      <c r="AC23" s="25">
        <f t="shared" si="11"/>
        <v>1229.5701361670588</v>
      </c>
      <c r="AD23" s="20">
        <f t="shared" si="12"/>
        <v>1209.2079055529648</v>
      </c>
      <c r="AE23" s="20">
        <f t="shared" si="13"/>
        <v>20.36223061409396</v>
      </c>
      <c r="AF23" s="33">
        <f t="shared" si="14"/>
        <v>0.98343955337304367</v>
      </c>
      <c r="AG23" s="33">
        <f t="shared" si="15"/>
        <v>0.33097595473833097</v>
      </c>
      <c r="AH23" s="33"/>
      <c r="AI23" s="33">
        <f t="shared" si="16"/>
        <v>0.63507779349363502</v>
      </c>
      <c r="AJ23" s="12"/>
      <c r="AK23" s="33">
        <f t="shared" si="17"/>
        <v>0.483026874115983</v>
      </c>
      <c r="AL23" s="1">
        <f t="shared" si="18"/>
        <v>1.8333333333333333</v>
      </c>
      <c r="AM23" s="11">
        <f t="shared" si="19"/>
        <v>11.517552882957421</v>
      </c>
      <c r="AN23" s="13">
        <f t="shared" si="20"/>
        <v>2809.3735861530549</v>
      </c>
      <c r="AO23" s="29">
        <f t="shared" si="21"/>
        <v>8.37744140625</v>
      </c>
      <c r="AP23" s="29">
        <f t="shared" si="22"/>
        <v>15.358642578125</v>
      </c>
      <c r="AQ23" s="27">
        <f t="shared" si="23"/>
        <v>3.9070312500000002E-5</v>
      </c>
      <c r="AR23" s="27">
        <f t="shared" si="24"/>
        <v>1.9942138671875001E-5</v>
      </c>
    </row>
    <row r="24" spans="1:44" ht="12.75" customHeight="1" x14ac:dyDescent="0.2">
      <c r="A24" s="1"/>
      <c r="B24" s="2" t="s">
        <v>59</v>
      </c>
      <c r="C24" s="3">
        <v>45.5888671875</v>
      </c>
      <c r="D24" s="3">
        <v>38.185546875</v>
      </c>
      <c r="E24" s="3">
        <v>22.859375</v>
      </c>
      <c r="F24" s="3">
        <v>37.34130859375</v>
      </c>
      <c r="G24" s="3">
        <v>132.967529296875</v>
      </c>
      <c r="H24" s="3">
        <v>132.967529296875</v>
      </c>
      <c r="I24" s="3">
        <v>132.967529296875</v>
      </c>
      <c r="J24" s="3">
        <v>132.967529296875</v>
      </c>
      <c r="K24" s="3">
        <v>132.967529296875</v>
      </c>
      <c r="L24" s="3">
        <v>132.967529296875</v>
      </c>
      <c r="M24" s="2">
        <v>41</v>
      </c>
      <c r="N24" s="3">
        <v>2.4658203125</v>
      </c>
      <c r="O24" s="16">
        <v>50</v>
      </c>
      <c r="P24" s="4">
        <v>1.171875</v>
      </c>
      <c r="Q24" s="5">
        <v>1</v>
      </c>
      <c r="R24" s="6" t="str">
        <f t="shared" si="0"/>
        <v>Countercurrent</v>
      </c>
      <c r="S24" s="7">
        <f t="shared" si="1"/>
        <v>4.1785516076923637</v>
      </c>
      <c r="T24" s="7">
        <f t="shared" si="2"/>
        <v>4.1782115230562864</v>
      </c>
      <c r="U24" s="1">
        <f t="shared" si="3"/>
        <v>41.88720703125</v>
      </c>
      <c r="V24" s="8">
        <f t="shared" si="4"/>
        <v>991.4718975370987</v>
      </c>
      <c r="W24" s="1">
        <f t="shared" si="5"/>
        <v>30.100341796875</v>
      </c>
      <c r="X24" s="8">
        <f t="shared" si="6"/>
        <v>995.62257457335511</v>
      </c>
      <c r="Y24" s="8">
        <f t="shared" si="7"/>
        <v>7.4033203125</v>
      </c>
      <c r="Z24" s="8">
        <f t="shared" si="8"/>
        <v>14.48193359375</v>
      </c>
      <c r="AA24" s="9">
        <f t="shared" si="9"/>
        <v>4.0746525736998281E-2</v>
      </c>
      <c r="AB24" s="9">
        <f t="shared" si="10"/>
        <v>1.9445753409635842E-2</v>
      </c>
      <c r="AC24" s="25">
        <f t="shared" si="11"/>
        <v>1260.5001298899576</v>
      </c>
      <c r="AD24" s="20">
        <f t="shared" si="12"/>
        <v>1176.6349611907003</v>
      </c>
      <c r="AE24" s="20">
        <f t="shared" si="13"/>
        <v>83.86516869925731</v>
      </c>
      <c r="AF24" s="33">
        <f t="shared" si="14"/>
        <v>0.93346675124374734</v>
      </c>
      <c r="AG24" s="33">
        <f t="shared" si="15"/>
        <v>0.32571428571428573</v>
      </c>
      <c r="AH24" s="33"/>
      <c r="AI24" s="33">
        <f t="shared" si="16"/>
        <v>0.63714285714285712</v>
      </c>
      <c r="AJ24" s="12"/>
      <c r="AK24" s="33">
        <f t="shared" si="17"/>
        <v>0.48142857142857143</v>
      </c>
      <c r="AL24" s="1">
        <f t="shared" si="18"/>
        <v>1.8582677165354331</v>
      </c>
      <c r="AM24" s="11">
        <f t="shared" si="19"/>
        <v>11.423664350145508</v>
      </c>
      <c r="AN24" s="13">
        <f t="shared" si="20"/>
        <v>2903.7141702533668</v>
      </c>
      <c r="AO24" s="29">
        <f t="shared" si="21"/>
        <v>8.24755859375</v>
      </c>
      <c r="AP24" s="29">
        <f t="shared" si="22"/>
        <v>15.326171875</v>
      </c>
      <c r="AQ24" s="27">
        <f t="shared" si="23"/>
        <v>4.1105224609375004E-5</v>
      </c>
      <c r="AR24" s="27">
        <f t="shared" si="24"/>
        <v>1.9535156250000001E-5</v>
      </c>
    </row>
    <row r="25" spans="1:44" ht="12.75" customHeight="1" x14ac:dyDescent="0.2">
      <c r="A25" s="1"/>
      <c r="B25" s="2" t="s">
        <v>60</v>
      </c>
      <c r="C25" s="3">
        <v>45.458984375</v>
      </c>
      <c r="D25" s="3">
        <v>37.7958984375</v>
      </c>
      <c r="E25" s="3">
        <v>22.891845703125</v>
      </c>
      <c r="F25" s="3">
        <v>37.08154296875</v>
      </c>
      <c r="G25" s="3">
        <v>132.967529296875</v>
      </c>
      <c r="H25" s="3">
        <v>132.967529296875</v>
      </c>
      <c r="I25" s="3">
        <v>132.967529296875</v>
      </c>
      <c r="J25" s="3">
        <v>132.967529296875</v>
      </c>
      <c r="K25" s="3">
        <v>132.967529296875</v>
      </c>
      <c r="L25" s="3">
        <v>132.967529296875</v>
      </c>
      <c r="M25" s="2">
        <v>41</v>
      </c>
      <c r="N25" s="3">
        <v>2.4658203125</v>
      </c>
      <c r="O25" s="16">
        <v>50</v>
      </c>
      <c r="P25" s="4">
        <v>1.123046875</v>
      </c>
      <c r="Q25" s="5">
        <v>1</v>
      </c>
      <c r="R25" s="6" t="str">
        <f t="shared" si="0"/>
        <v>Countercurrent</v>
      </c>
      <c r="S25" s="7">
        <f t="shared" si="1"/>
        <v>4.1785111297894915</v>
      </c>
      <c r="T25" s="7">
        <f t="shared" si="2"/>
        <v>4.1782260072202435</v>
      </c>
      <c r="U25" s="1">
        <f t="shared" si="3"/>
        <v>41.62744140625</v>
      </c>
      <c r="V25" s="8">
        <f t="shared" si="4"/>
        <v>991.57477605457893</v>
      </c>
      <c r="W25" s="1">
        <f t="shared" si="5"/>
        <v>29.9866943359375</v>
      </c>
      <c r="X25" s="8">
        <f t="shared" si="6"/>
        <v>995.65706724451218</v>
      </c>
      <c r="Y25" s="8">
        <f t="shared" si="7"/>
        <v>7.6630859375</v>
      </c>
      <c r="Z25" s="8">
        <f t="shared" si="8"/>
        <v>14.189697265625</v>
      </c>
      <c r="AA25" s="9">
        <f t="shared" si="9"/>
        <v>4.0750753735966989E-2</v>
      </c>
      <c r="AB25" s="9">
        <f t="shared" si="10"/>
        <v>1.863615929901024E-2</v>
      </c>
      <c r="AC25" s="25">
        <f t="shared" si="11"/>
        <v>1304.8509473880213</v>
      </c>
      <c r="AD25" s="20">
        <f t="shared" si="12"/>
        <v>1104.8961799058072</v>
      </c>
      <c r="AE25" s="20">
        <f t="shared" si="13"/>
        <v>199.95476748221404</v>
      </c>
      <c r="AF25" s="33">
        <f t="shared" si="14"/>
        <v>0.84676045345832607</v>
      </c>
      <c r="AG25" s="33">
        <f t="shared" si="15"/>
        <v>0.33956834532374103</v>
      </c>
      <c r="AH25" s="33"/>
      <c r="AI25" s="33">
        <f t="shared" si="16"/>
        <v>0.62877697841726621</v>
      </c>
      <c r="AJ25" s="12"/>
      <c r="AK25" s="33">
        <f t="shared" si="17"/>
        <v>0.48417266187050362</v>
      </c>
      <c r="AL25" s="1">
        <f t="shared" si="18"/>
        <v>1.7790697674418605</v>
      </c>
      <c r="AM25" s="11">
        <f t="shared" si="19"/>
        <v>11.329139970904871</v>
      </c>
      <c r="AN25" s="13">
        <f t="shared" si="20"/>
        <v>3030.9611245149026</v>
      </c>
      <c r="AO25" s="29">
        <f t="shared" si="21"/>
        <v>8.37744140625</v>
      </c>
      <c r="AP25" s="29">
        <f t="shared" si="22"/>
        <v>14.904052734375</v>
      </c>
      <c r="AQ25" s="27">
        <f t="shared" si="23"/>
        <v>4.1105224609375004E-5</v>
      </c>
      <c r="AR25" s="27">
        <f t="shared" si="24"/>
        <v>1.872119140625E-5</v>
      </c>
    </row>
    <row r="26" spans="1:44" ht="12.75" customHeight="1" x14ac:dyDescent="0.2">
      <c r="A26" s="1"/>
      <c r="B26" s="2" t="s">
        <v>61</v>
      </c>
      <c r="C26" s="3">
        <v>45.19921875</v>
      </c>
      <c r="D26" s="3">
        <v>37.893310546875</v>
      </c>
      <c r="E26" s="3">
        <v>22.891845703125</v>
      </c>
      <c r="F26" s="3">
        <v>37.049072265625</v>
      </c>
      <c r="G26" s="3">
        <v>132.967529296875</v>
      </c>
      <c r="H26" s="3">
        <v>132.967529296875</v>
      </c>
      <c r="I26" s="3">
        <v>132.967529296875</v>
      </c>
      <c r="J26" s="3">
        <v>132.967529296875</v>
      </c>
      <c r="K26" s="3">
        <v>132.967529296875</v>
      </c>
      <c r="L26" s="3">
        <v>132.967529296875</v>
      </c>
      <c r="M26" s="2">
        <v>42</v>
      </c>
      <c r="N26" s="3">
        <v>2.52685546875</v>
      </c>
      <c r="O26" s="16">
        <v>50</v>
      </c>
      <c r="P26" s="4">
        <v>1.18408203125</v>
      </c>
      <c r="Q26" s="5">
        <v>1</v>
      </c>
      <c r="R26" s="6" t="str">
        <f t="shared" si="0"/>
        <v>Countercurrent</v>
      </c>
      <c r="S26" s="7">
        <f t="shared" si="1"/>
        <v>4.1784987440680279</v>
      </c>
      <c r="T26" s="7">
        <f t="shared" si="2"/>
        <v>4.1782281103456906</v>
      </c>
      <c r="U26" s="1">
        <f t="shared" si="3"/>
        <v>41.5462646484375</v>
      </c>
      <c r="V26" s="8">
        <f t="shared" si="4"/>
        <v>991.60682693127274</v>
      </c>
      <c r="W26" s="1">
        <f t="shared" si="5"/>
        <v>29.970458984375</v>
      </c>
      <c r="X26" s="8">
        <f t="shared" si="6"/>
        <v>995.66198548147452</v>
      </c>
      <c r="Y26" s="8">
        <f t="shared" si="7"/>
        <v>7.305908203125</v>
      </c>
      <c r="Z26" s="8">
        <f t="shared" si="8"/>
        <v>14.1572265625</v>
      </c>
      <c r="AA26" s="9">
        <f t="shared" si="9"/>
        <v>4.1760785558018688E-2</v>
      </c>
      <c r="AB26" s="9">
        <f t="shared" si="10"/>
        <v>1.9649091103455207E-2</v>
      </c>
      <c r="AC26" s="25">
        <f t="shared" si="11"/>
        <v>1274.8619130649047</v>
      </c>
      <c r="AD26" s="20">
        <f t="shared" si="12"/>
        <v>1162.285433904322</v>
      </c>
      <c r="AE26" s="20">
        <f t="shared" si="13"/>
        <v>112.57647916058272</v>
      </c>
      <c r="AF26" s="33">
        <f t="shared" si="14"/>
        <v>0.91169515850549121</v>
      </c>
      <c r="AG26" s="33">
        <f t="shared" si="15"/>
        <v>0.32751091703056767</v>
      </c>
      <c r="AH26" s="33"/>
      <c r="AI26" s="33">
        <f t="shared" si="16"/>
        <v>0.63464337700145557</v>
      </c>
      <c r="AJ26" s="12"/>
      <c r="AK26" s="33">
        <f t="shared" si="17"/>
        <v>0.48107714701601162</v>
      </c>
      <c r="AL26" s="1">
        <f t="shared" si="18"/>
        <v>1.8406374501992031</v>
      </c>
      <c r="AM26" s="11">
        <f t="shared" si="19"/>
        <v>11.229608496404257</v>
      </c>
      <c r="AN26" s="13">
        <f t="shared" si="20"/>
        <v>2987.5482945800636</v>
      </c>
      <c r="AO26" s="29">
        <f t="shared" si="21"/>
        <v>8.150146484375</v>
      </c>
      <c r="AP26" s="29">
        <f t="shared" si="22"/>
        <v>15.00146484375</v>
      </c>
      <c r="AQ26" s="27">
        <f t="shared" si="23"/>
        <v>4.2122680664062502E-5</v>
      </c>
      <c r="AR26" s="27">
        <f t="shared" si="24"/>
        <v>1.9738647460937501E-5</v>
      </c>
    </row>
    <row r="27" spans="1:44" ht="12.75" customHeight="1" x14ac:dyDescent="0.2">
      <c r="A27" s="1"/>
      <c r="B27" s="2" t="s">
        <v>62</v>
      </c>
      <c r="C27" s="3">
        <v>45.101806640625</v>
      </c>
      <c r="D27" s="3">
        <v>37.86083984375</v>
      </c>
      <c r="E27" s="3">
        <v>22.891845703125</v>
      </c>
      <c r="F27" s="3">
        <v>37.049072265625</v>
      </c>
      <c r="G27" s="3">
        <v>132.967529296875</v>
      </c>
      <c r="H27" s="3">
        <v>132.967529296875</v>
      </c>
      <c r="I27" s="3">
        <v>132.967529296875</v>
      </c>
      <c r="J27" s="3">
        <v>132.967529296875</v>
      </c>
      <c r="K27" s="3">
        <v>132.967529296875</v>
      </c>
      <c r="L27" s="3">
        <v>132.967529296875</v>
      </c>
      <c r="M27" s="2">
        <v>42</v>
      </c>
      <c r="N27" s="3">
        <v>2.52685546875</v>
      </c>
      <c r="O27" s="16">
        <v>50</v>
      </c>
      <c r="P27" s="4">
        <v>1.13525390625</v>
      </c>
      <c r="Q27" s="5">
        <v>1</v>
      </c>
      <c r="R27" s="6" t="str">
        <f t="shared" si="0"/>
        <v>Countercurrent</v>
      </c>
      <c r="S27" s="7">
        <f t="shared" si="1"/>
        <v>4.1784889262298135</v>
      </c>
      <c r="T27" s="7">
        <f t="shared" si="2"/>
        <v>4.1782281103456906</v>
      </c>
      <c r="U27" s="1">
        <f t="shared" si="3"/>
        <v>41.4813232421875</v>
      </c>
      <c r="V27" s="8">
        <f t="shared" si="4"/>
        <v>991.63243373444698</v>
      </c>
      <c r="W27" s="1">
        <f t="shared" si="5"/>
        <v>29.970458984375</v>
      </c>
      <c r="X27" s="8">
        <f t="shared" si="6"/>
        <v>995.66198548147452</v>
      </c>
      <c r="Y27" s="8">
        <f t="shared" si="7"/>
        <v>7.240966796875</v>
      </c>
      <c r="Z27" s="8">
        <f t="shared" si="8"/>
        <v>14.1572265625</v>
      </c>
      <c r="AA27" s="9">
        <f t="shared" si="9"/>
        <v>4.1761863969529321E-2</v>
      </c>
      <c r="AB27" s="9">
        <f t="shared" si="10"/>
        <v>1.8838819305374579E-2</v>
      </c>
      <c r="AC27" s="25">
        <f t="shared" si="11"/>
        <v>1263.5594671117319</v>
      </c>
      <c r="AD27" s="20">
        <f t="shared" si="12"/>
        <v>1114.356137660845</v>
      </c>
      <c r="AE27" s="20">
        <f t="shared" si="13"/>
        <v>149.20332945088694</v>
      </c>
      <c r="AF27" s="33">
        <f t="shared" si="14"/>
        <v>0.8819182370641101</v>
      </c>
      <c r="AG27" s="33">
        <f t="shared" si="15"/>
        <v>0.32602339181286549</v>
      </c>
      <c r="AH27" s="33"/>
      <c r="AI27" s="33">
        <f t="shared" si="16"/>
        <v>0.63742690058479534</v>
      </c>
      <c r="AJ27" s="12"/>
      <c r="AK27" s="33">
        <f t="shared" si="17"/>
        <v>0.48172514619883045</v>
      </c>
      <c r="AL27" s="1">
        <f t="shared" si="18"/>
        <v>1.8588709677419355</v>
      </c>
      <c r="AM27" s="11">
        <f t="shared" si="19"/>
        <v>11.155810136034685</v>
      </c>
      <c r="AN27" s="13">
        <f t="shared" si="20"/>
        <v>2980.6499499831179</v>
      </c>
      <c r="AO27" s="29">
        <f t="shared" si="21"/>
        <v>8.052734375</v>
      </c>
      <c r="AP27" s="29">
        <f t="shared" si="22"/>
        <v>14.968994140625</v>
      </c>
      <c r="AQ27" s="27">
        <f t="shared" si="23"/>
        <v>4.2122680664062502E-5</v>
      </c>
      <c r="AR27" s="27">
        <f t="shared" si="24"/>
        <v>1.89246826171875E-5</v>
      </c>
    </row>
    <row r="28" spans="1:44" ht="12.75" customHeight="1" x14ac:dyDescent="0.2">
      <c r="A28" s="1"/>
      <c r="B28" s="2" t="s">
        <v>63</v>
      </c>
      <c r="C28" s="3">
        <v>44.939453125</v>
      </c>
      <c r="D28" s="3">
        <v>37.763427734375</v>
      </c>
      <c r="E28" s="3">
        <v>22.891845703125</v>
      </c>
      <c r="F28" s="3">
        <v>37.0166015625</v>
      </c>
      <c r="G28" s="3">
        <v>132.967529296875</v>
      </c>
      <c r="H28" s="3">
        <v>132.967529296875</v>
      </c>
      <c r="I28" s="3">
        <v>132.967529296875</v>
      </c>
      <c r="J28" s="3">
        <v>132.967529296875</v>
      </c>
      <c r="K28" s="3">
        <v>132.967529296875</v>
      </c>
      <c r="L28" s="3">
        <v>132.967529296875</v>
      </c>
      <c r="M28" s="2">
        <v>41</v>
      </c>
      <c r="N28" s="3">
        <v>2.42919921875</v>
      </c>
      <c r="O28" s="16">
        <v>50</v>
      </c>
      <c r="P28" s="4">
        <v>1.0986328125</v>
      </c>
      <c r="Q28" s="5">
        <v>1</v>
      </c>
      <c r="R28" s="6" t="str">
        <f t="shared" si="0"/>
        <v>Countercurrent</v>
      </c>
      <c r="S28" s="7">
        <f t="shared" si="1"/>
        <v>4.1784695331746473</v>
      </c>
      <c r="T28" s="7">
        <f t="shared" si="2"/>
        <v>4.1782302219867651</v>
      </c>
      <c r="U28" s="1">
        <f t="shared" si="3"/>
        <v>41.3514404296875</v>
      </c>
      <c r="V28" s="8">
        <f t="shared" si="4"/>
        <v>991.68355681442722</v>
      </c>
      <c r="W28" s="1">
        <f t="shared" si="5"/>
        <v>29.9542236328125</v>
      </c>
      <c r="X28" s="8">
        <f t="shared" si="6"/>
        <v>995.66690139430216</v>
      </c>
      <c r="Y28" s="8">
        <f t="shared" si="7"/>
        <v>7.176025390625</v>
      </c>
      <c r="Z28" s="8">
        <f t="shared" si="8"/>
        <v>14.124755859375</v>
      </c>
      <c r="AA28" s="9">
        <f t="shared" si="9"/>
        <v>4.0149948691013793E-2</v>
      </c>
      <c r="AB28" s="9">
        <f t="shared" si="10"/>
        <v>1.8231205469866375E-2</v>
      </c>
      <c r="AC28" s="25">
        <f t="shared" si="11"/>
        <v>1203.8883205903051</v>
      </c>
      <c r="AD28" s="20">
        <f t="shared" si="12"/>
        <v>1075.9416059835557</v>
      </c>
      <c r="AE28" s="20">
        <f t="shared" si="13"/>
        <v>127.94671460674931</v>
      </c>
      <c r="AF28" s="33">
        <f t="shared" si="14"/>
        <v>0.89372210659539175</v>
      </c>
      <c r="AG28" s="33">
        <f t="shared" si="15"/>
        <v>0.32547864506627394</v>
      </c>
      <c r="AH28" s="33"/>
      <c r="AI28" s="33">
        <f t="shared" si="16"/>
        <v>0.64064801178203246</v>
      </c>
      <c r="AJ28" s="12"/>
      <c r="AK28" s="33">
        <f t="shared" si="17"/>
        <v>0.48306332842415323</v>
      </c>
      <c r="AL28" s="1">
        <f t="shared" si="18"/>
        <v>1.8770491803278688</v>
      </c>
      <c r="AM28" s="11">
        <f t="shared" si="19"/>
        <v>11.034968855312552</v>
      </c>
      <c r="AN28" s="13">
        <f t="shared" si="20"/>
        <v>2870.9887639809181</v>
      </c>
      <c r="AO28" s="29">
        <f t="shared" si="21"/>
        <v>7.9228515625</v>
      </c>
      <c r="AP28" s="29">
        <f t="shared" si="22"/>
        <v>14.87158203125</v>
      </c>
      <c r="AQ28" s="27">
        <f t="shared" si="23"/>
        <v>4.04947509765625E-5</v>
      </c>
      <c r="AR28" s="27">
        <f t="shared" si="24"/>
        <v>1.8314208984375003E-5</v>
      </c>
    </row>
    <row r="29" spans="1:44" ht="12.75" customHeight="1" x14ac:dyDescent="0.2">
      <c r="A29" s="1"/>
      <c r="B29" s="2" t="s">
        <v>64</v>
      </c>
      <c r="C29" s="3">
        <v>44.777099609375</v>
      </c>
      <c r="D29" s="3">
        <v>37.73095703125</v>
      </c>
      <c r="E29" s="3">
        <v>22.92431640625</v>
      </c>
      <c r="F29" s="3">
        <v>36.88671875</v>
      </c>
      <c r="G29" s="3">
        <v>132.967529296875</v>
      </c>
      <c r="H29" s="3">
        <v>132.967529296875</v>
      </c>
      <c r="I29" s="3">
        <v>132.967529296875</v>
      </c>
      <c r="J29" s="3">
        <v>132.967529296875</v>
      </c>
      <c r="K29" s="3">
        <v>132.967529296875</v>
      </c>
      <c r="L29" s="3">
        <v>132.967529296875</v>
      </c>
      <c r="M29" s="2">
        <v>42</v>
      </c>
      <c r="N29" s="3">
        <v>2.5634765625</v>
      </c>
      <c r="O29" s="16">
        <v>50</v>
      </c>
      <c r="P29" s="4">
        <v>1.1474609375</v>
      </c>
      <c r="Q29" s="5">
        <v>1</v>
      </c>
      <c r="R29" s="6" t="str">
        <f t="shared" si="0"/>
        <v>Countercurrent</v>
      </c>
      <c r="S29" s="7">
        <f t="shared" si="1"/>
        <v>4.1784552012856881</v>
      </c>
      <c r="T29" s="7">
        <f t="shared" si="2"/>
        <v>4.1782366080903062</v>
      </c>
      <c r="U29" s="1">
        <f t="shared" si="3"/>
        <v>41.2540283203125</v>
      </c>
      <c r="V29" s="8">
        <f t="shared" si="4"/>
        <v>991.72181979171341</v>
      </c>
      <c r="W29" s="1">
        <f t="shared" si="5"/>
        <v>29.905517578125</v>
      </c>
      <c r="X29" s="8">
        <f t="shared" si="6"/>
        <v>995.68163518042388</v>
      </c>
      <c r="Y29" s="8">
        <f t="shared" si="7"/>
        <v>7.046142578125</v>
      </c>
      <c r="Z29" s="8">
        <f t="shared" si="8"/>
        <v>13.96240234375</v>
      </c>
      <c r="AA29" s="9">
        <f t="shared" si="9"/>
        <v>4.23709273592651E-2</v>
      </c>
      <c r="AB29" s="9">
        <f t="shared" si="10"/>
        <v>1.9041763042594369E-2</v>
      </c>
      <c r="AC29" s="25">
        <f t="shared" si="11"/>
        <v>1247.4844664037357</v>
      </c>
      <c r="AD29" s="20">
        <f t="shared" si="12"/>
        <v>1110.8625731734967</v>
      </c>
      <c r="AE29" s="20">
        <f t="shared" si="13"/>
        <v>136.62189323023904</v>
      </c>
      <c r="AF29" s="33">
        <f t="shared" si="14"/>
        <v>0.89048208862744849</v>
      </c>
      <c r="AG29" s="33">
        <f t="shared" si="15"/>
        <v>0.32243684992570582</v>
      </c>
      <c r="AH29" s="33"/>
      <c r="AI29" s="33">
        <f t="shared" si="16"/>
        <v>0.63893016344725106</v>
      </c>
      <c r="AJ29" s="12"/>
      <c r="AK29" s="33">
        <f t="shared" si="17"/>
        <v>0.48068350668647841</v>
      </c>
      <c r="AL29" s="1">
        <f t="shared" si="18"/>
        <v>1.8765432098765431</v>
      </c>
      <c r="AM29" s="11">
        <f t="shared" si="19"/>
        <v>10.98810789755726</v>
      </c>
      <c r="AN29" s="13">
        <f t="shared" si="20"/>
        <v>2987.6425400655221</v>
      </c>
      <c r="AO29" s="29">
        <f t="shared" si="21"/>
        <v>7.890380859375</v>
      </c>
      <c r="AP29" s="29">
        <f t="shared" si="22"/>
        <v>14.806640625</v>
      </c>
      <c r="AQ29" s="27">
        <f t="shared" si="23"/>
        <v>4.2733154296875006E-5</v>
      </c>
      <c r="AR29" s="27">
        <f t="shared" si="24"/>
        <v>1.9128173828125E-5</v>
      </c>
    </row>
    <row r="30" spans="1:44" ht="12.75" customHeight="1" x14ac:dyDescent="0.2">
      <c r="A30" s="1"/>
      <c r="B30" s="2" t="s">
        <v>65</v>
      </c>
      <c r="C30" s="3">
        <v>44.61474609375</v>
      </c>
      <c r="D30" s="3">
        <v>37.633544921875</v>
      </c>
      <c r="E30" s="3">
        <v>22.92431640625</v>
      </c>
      <c r="F30" s="3">
        <v>36.82177734375</v>
      </c>
      <c r="G30" s="3">
        <v>132.967529296875</v>
      </c>
      <c r="H30" s="3">
        <v>132.967529296875</v>
      </c>
      <c r="I30" s="3">
        <v>132.967529296875</v>
      </c>
      <c r="J30" s="3">
        <v>132.967529296875</v>
      </c>
      <c r="K30" s="3">
        <v>132.967529296875</v>
      </c>
      <c r="L30" s="3">
        <v>132.967529296875</v>
      </c>
      <c r="M30" s="2">
        <v>42</v>
      </c>
      <c r="N30" s="3">
        <v>2.490234375</v>
      </c>
      <c r="O30" s="16">
        <v>50</v>
      </c>
      <c r="P30" s="4">
        <v>1.15966796875</v>
      </c>
      <c r="Q30" s="5">
        <v>1</v>
      </c>
      <c r="R30" s="6" t="str">
        <f t="shared" si="0"/>
        <v>Countercurrent</v>
      </c>
      <c r="S30" s="7">
        <f t="shared" si="1"/>
        <v>4.1784363769735462</v>
      </c>
      <c r="T30" s="7">
        <f t="shared" si="2"/>
        <v>4.1782409082297498</v>
      </c>
      <c r="U30" s="1">
        <f t="shared" si="3"/>
        <v>41.1241455078125</v>
      </c>
      <c r="V30" s="8">
        <f t="shared" si="4"/>
        <v>991.77273111778413</v>
      </c>
      <c r="W30" s="1">
        <f t="shared" si="5"/>
        <v>29.873046875</v>
      </c>
      <c r="X30" s="8">
        <f t="shared" si="6"/>
        <v>995.69144606997736</v>
      </c>
      <c r="Y30" s="8">
        <f t="shared" si="7"/>
        <v>6.981201171875</v>
      </c>
      <c r="Z30" s="8">
        <f t="shared" si="8"/>
        <v>13.8974609375</v>
      </c>
      <c r="AA30" s="9">
        <f t="shared" si="9"/>
        <v>4.1162442453618976E-2</v>
      </c>
      <c r="AB30" s="9">
        <f t="shared" si="10"/>
        <v>1.9244524612762014E-2</v>
      </c>
      <c r="AC30" s="25">
        <f t="shared" si="11"/>
        <v>1200.7292305872295</v>
      </c>
      <c r="AD30" s="20">
        <f t="shared" si="12"/>
        <v>1117.4706523533766</v>
      </c>
      <c r="AE30" s="20">
        <f t="shared" si="13"/>
        <v>83.258578233852859</v>
      </c>
      <c r="AF30" s="33">
        <f t="shared" si="14"/>
        <v>0.93065998885266221</v>
      </c>
      <c r="AG30" s="33">
        <f t="shared" si="15"/>
        <v>0.32185628742514971</v>
      </c>
      <c r="AH30" s="33"/>
      <c r="AI30" s="33">
        <f t="shared" si="16"/>
        <v>0.64071856287425155</v>
      </c>
      <c r="AJ30" s="12"/>
      <c r="AK30" s="33">
        <f t="shared" si="17"/>
        <v>0.48128742514970063</v>
      </c>
      <c r="AL30" s="1">
        <f t="shared" si="18"/>
        <v>1.8875</v>
      </c>
      <c r="AM30" s="11">
        <f t="shared" si="19"/>
        <v>10.887406379557945</v>
      </c>
      <c r="AN30" s="13">
        <f t="shared" si="20"/>
        <v>2902.2649238445456</v>
      </c>
      <c r="AO30" s="29">
        <f t="shared" si="21"/>
        <v>7.79296875</v>
      </c>
      <c r="AP30" s="29">
        <f t="shared" si="22"/>
        <v>14.709228515625</v>
      </c>
      <c r="AQ30" s="27">
        <f t="shared" si="23"/>
        <v>4.1512207031250005E-5</v>
      </c>
      <c r="AR30" s="27">
        <f t="shared" si="24"/>
        <v>1.9331665039062501E-5</v>
      </c>
    </row>
    <row r="31" spans="1:44" ht="12.75" customHeight="1" x14ac:dyDescent="0.2">
      <c r="A31" s="1"/>
      <c r="B31" s="2" t="s">
        <v>66</v>
      </c>
      <c r="C31" s="3">
        <v>44.517333984375</v>
      </c>
      <c r="D31" s="3">
        <v>37.503662109375</v>
      </c>
      <c r="E31" s="3">
        <v>22.92431640625</v>
      </c>
      <c r="F31" s="3">
        <v>36.626953125</v>
      </c>
      <c r="G31" s="3">
        <v>132.967529296875</v>
      </c>
      <c r="H31" s="3">
        <v>132.967529296875</v>
      </c>
      <c r="I31" s="3">
        <v>132.967529296875</v>
      </c>
      <c r="J31" s="3">
        <v>132.967529296875</v>
      </c>
      <c r="K31" s="3">
        <v>132.967529296875</v>
      </c>
      <c r="L31" s="3">
        <v>132.967529296875</v>
      </c>
      <c r="M31" s="2">
        <v>42</v>
      </c>
      <c r="N31" s="3">
        <v>2.587890625</v>
      </c>
      <c r="O31" s="16">
        <v>50</v>
      </c>
      <c r="P31" s="4">
        <v>1.171875</v>
      </c>
      <c r="Q31" s="5">
        <v>1</v>
      </c>
      <c r="R31" s="6" t="str">
        <f t="shared" si="0"/>
        <v>Countercurrent</v>
      </c>
      <c r="S31" s="7">
        <f t="shared" si="1"/>
        <v>4.1784201736780489</v>
      </c>
      <c r="T31" s="7">
        <f t="shared" si="2"/>
        <v>4.1782540145540121</v>
      </c>
      <c r="U31" s="1">
        <f t="shared" si="3"/>
        <v>41.010498046875</v>
      </c>
      <c r="V31" s="8">
        <f t="shared" si="4"/>
        <v>991.81717899463922</v>
      </c>
      <c r="W31" s="1">
        <f t="shared" si="5"/>
        <v>29.775634765625</v>
      </c>
      <c r="X31" s="8">
        <f t="shared" si="6"/>
        <v>995.72082282627662</v>
      </c>
      <c r="Y31" s="8">
        <f t="shared" si="7"/>
        <v>7.013671875</v>
      </c>
      <c r="Z31" s="8">
        <f t="shared" si="8"/>
        <v>13.70263671875</v>
      </c>
      <c r="AA31" s="9">
        <f t="shared" si="9"/>
        <v>4.2778572987236231E-2</v>
      </c>
      <c r="AB31" s="9">
        <f t="shared" si="10"/>
        <v>1.9447672320825716E-2</v>
      </c>
      <c r="AC31" s="25">
        <f t="shared" si="11"/>
        <v>1253.671771219447</v>
      </c>
      <c r="AD31" s="20">
        <f t="shared" si="12"/>
        <v>1113.4394674765263</v>
      </c>
      <c r="AE31" s="20">
        <f t="shared" si="13"/>
        <v>140.23230374292075</v>
      </c>
      <c r="AF31" s="33">
        <f t="shared" si="14"/>
        <v>0.88814272845394238</v>
      </c>
      <c r="AG31" s="33">
        <f t="shared" si="15"/>
        <v>0.324812030075188</v>
      </c>
      <c r="AH31" s="33"/>
      <c r="AI31" s="33">
        <f t="shared" si="16"/>
        <v>0.63458646616541359</v>
      </c>
      <c r="AJ31" s="12"/>
      <c r="AK31" s="33">
        <f t="shared" si="17"/>
        <v>0.47969924812030079</v>
      </c>
      <c r="AL31" s="1">
        <f t="shared" si="18"/>
        <v>1.8477366255144032</v>
      </c>
      <c r="AM31" s="11">
        <f t="shared" si="19"/>
        <v>10.89476367733201</v>
      </c>
      <c r="AN31" s="13">
        <f t="shared" si="20"/>
        <v>3028.1852252706167</v>
      </c>
      <c r="AO31" s="29">
        <f t="shared" si="21"/>
        <v>7.890380859375</v>
      </c>
      <c r="AP31" s="29">
        <f t="shared" si="22"/>
        <v>14.579345703125</v>
      </c>
      <c r="AQ31" s="27">
        <f t="shared" si="23"/>
        <v>4.3140136718750006E-5</v>
      </c>
      <c r="AR31" s="27">
        <f t="shared" si="24"/>
        <v>1.9535156250000001E-5</v>
      </c>
    </row>
    <row r="32" spans="1:44" ht="12.75" customHeight="1" x14ac:dyDescent="0.2">
      <c r="A32" s="1"/>
      <c r="B32" s="2" t="s">
        <v>67</v>
      </c>
      <c r="C32" s="3">
        <v>44.5498046875</v>
      </c>
      <c r="D32" s="3">
        <v>37.40625</v>
      </c>
      <c r="E32" s="3">
        <v>22.92431640625</v>
      </c>
      <c r="F32" s="3">
        <v>36.56201171875</v>
      </c>
      <c r="G32" s="3">
        <v>132.967529296875</v>
      </c>
      <c r="H32" s="3">
        <v>132.967529296875</v>
      </c>
      <c r="I32" s="3">
        <v>132.967529296875</v>
      </c>
      <c r="J32" s="3">
        <v>132.967529296875</v>
      </c>
      <c r="K32" s="3">
        <v>132.967529296875</v>
      </c>
      <c r="L32" s="3">
        <v>132.967529296875</v>
      </c>
      <c r="M32" s="2">
        <v>42</v>
      </c>
      <c r="N32" s="3">
        <v>2.490234375</v>
      </c>
      <c r="O32" s="16">
        <v>50</v>
      </c>
      <c r="P32" s="4">
        <v>1.025390625</v>
      </c>
      <c r="Q32" s="5">
        <v>1</v>
      </c>
      <c r="R32" s="6" t="str">
        <f t="shared" si="0"/>
        <v>Countercurrent</v>
      </c>
      <c r="S32" s="7">
        <f t="shared" si="1"/>
        <v>4.1784155902314852</v>
      </c>
      <c r="T32" s="7">
        <f t="shared" si="2"/>
        <v>4.1782584521980803</v>
      </c>
      <c r="U32" s="1">
        <f t="shared" si="3"/>
        <v>40.97802734375</v>
      </c>
      <c r="V32" s="8">
        <f t="shared" si="4"/>
        <v>991.82986130005042</v>
      </c>
      <c r="W32" s="1">
        <f t="shared" si="5"/>
        <v>29.7431640625</v>
      </c>
      <c r="X32" s="8">
        <f t="shared" si="6"/>
        <v>995.73059642069893</v>
      </c>
      <c r="Y32" s="8">
        <f t="shared" si="7"/>
        <v>7.1435546875</v>
      </c>
      <c r="Z32" s="8">
        <f t="shared" si="8"/>
        <v>13.6376953125</v>
      </c>
      <c r="AA32" s="9">
        <f t="shared" si="9"/>
        <v>4.1164813579347793E-2</v>
      </c>
      <c r="AB32" s="9">
        <f t="shared" si="10"/>
        <v>1.7016880309924053E-2</v>
      </c>
      <c r="AC32" s="25">
        <f t="shared" si="11"/>
        <v>1228.7178290366667</v>
      </c>
      <c r="AD32" s="20">
        <f t="shared" si="12"/>
        <v>969.65273774442494</v>
      </c>
      <c r="AE32" s="20">
        <f t="shared" si="13"/>
        <v>259.06509129224173</v>
      </c>
      <c r="AF32" s="33">
        <f t="shared" si="14"/>
        <v>0.78915818980558561</v>
      </c>
      <c r="AG32" s="33">
        <f t="shared" si="15"/>
        <v>0.33033033033033032</v>
      </c>
      <c r="AH32" s="33"/>
      <c r="AI32" s="33">
        <f t="shared" si="16"/>
        <v>0.63063063063063063</v>
      </c>
      <c r="AJ32" s="12"/>
      <c r="AK32" s="33">
        <f t="shared" si="17"/>
        <v>0.48048048048048048</v>
      </c>
      <c r="AL32" s="1">
        <f t="shared" si="18"/>
        <v>1.8130081300813008</v>
      </c>
      <c r="AM32" s="11">
        <f t="shared" si="19"/>
        <v>10.914752899652525</v>
      </c>
      <c r="AN32" s="13">
        <f t="shared" si="20"/>
        <v>2962.4747356873845</v>
      </c>
      <c r="AO32" s="29">
        <f t="shared" si="21"/>
        <v>7.98779296875</v>
      </c>
      <c r="AP32" s="29">
        <f t="shared" si="22"/>
        <v>14.48193359375</v>
      </c>
      <c r="AQ32" s="27">
        <f t="shared" si="23"/>
        <v>4.1512207031250005E-5</v>
      </c>
      <c r="AR32" s="27">
        <f t="shared" si="24"/>
        <v>1.7093261718750002E-5</v>
      </c>
    </row>
    <row r="33" spans="1:44" ht="12.75" customHeight="1" x14ac:dyDescent="0.2">
      <c r="A33" s="1"/>
      <c r="B33" s="2" t="s">
        <v>68</v>
      </c>
      <c r="C33" s="3">
        <v>44.35498046875</v>
      </c>
      <c r="D33" s="3">
        <v>37.34130859375</v>
      </c>
      <c r="E33" s="3">
        <v>22.92431640625</v>
      </c>
      <c r="F33" s="3">
        <v>36.43212890625</v>
      </c>
      <c r="G33" s="3">
        <v>132.967529296875</v>
      </c>
      <c r="H33" s="3">
        <v>132.967529296875</v>
      </c>
      <c r="I33" s="3">
        <v>132.967529296875</v>
      </c>
      <c r="J33" s="3">
        <v>132.967529296875</v>
      </c>
      <c r="K33" s="3">
        <v>132.967529296875</v>
      </c>
      <c r="L33" s="3">
        <v>132.967529296875</v>
      </c>
      <c r="M33" s="2">
        <v>42</v>
      </c>
      <c r="N33" s="3">
        <v>2.47802734375</v>
      </c>
      <c r="O33" s="16">
        <v>50</v>
      </c>
      <c r="P33" s="4">
        <v>1.15966796875</v>
      </c>
      <c r="Q33" s="5">
        <v>1</v>
      </c>
      <c r="R33" s="6" t="str">
        <f t="shared" ref="R33:R56" si="25">IF(ISNUMBER(Q33),IF(Q33=1,"Countercurrent","Cocurrent"),"")</f>
        <v>Countercurrent</v>
      </c>
      <c r="S33" s="7">
        <f t="shared" si="1"/>
        <v>4.1783974617573945</v>
      </c>
      <c r="T33" s="7">
        <f t="shared" si="2"/>
        <v>4.1782674312139152</v>
      </c>
      <c r="U33" s="1">
        <f t="shared" ref="U33:U56" si="26">IF(ISNUMBER(C33),AVERAGE(C33:D33),"")</f>
        <v>40.84814453125</v>
      </c>
      <c r="V33" s="8">
        <f t="shared" si="4"/>
        <v>991.8805144630461</v>
      </c>
      <c r="W33" s="1">
        <f t="shared" ref="W33:W56" si="27">IF(ISNUMBER(E33),AVERAGE(E33:F33),"")</f>
        <v>29.67822265625</v>
      </c>
      <c r="X33" s="8">
        <f t="shared" si="6"/>
        <v>995.75011558656024</v>
      </c>
      <c r="Y33" s="8">
        <f t="shared" si="7"/>
        <v>7.013671875</v>
      </c>
      <c r="Z33" s="8">
        <f t="shared" ref="Z33:Z56" si="28">IF(ISNUMBER(E33),F33-E33,"")</f>
        <v>13.5078125</v>
      </c>
      <c r="AA33" s="9">
        <f t="shared" si="9"/>
        <v>4.096511727620409E-2</v>
      </c>
      <c r="AB33" s="9">
        <f t="shared" si="10"/>
        <v>1.9245658565414065E-2</v>
      </c>
      <c r="AC33" s="25">
        <f t="shared" si="11"/>
        <v>1200.5199892432017</v>
      </c>
      <c r="AD33" s="20">
        <f t="shared" si="12"/>
        <v>1086.2105936119801</v>
      </c>
      <c r="AE33" s="20">
        <f t="shared" si="13"/>
        <v>114.30939563122161</v>
      </c>
      <c r="AF33" s="33">
        <f t="shared" si="14"/>
        <v>0.90478342996747485</v>
      </c>
      <c r="AG33" s="33">
        <f t="shared" si="15"/>
        <v>0.32727272727272727</v>
      </c>
      <c r="AH33" s="33"/>
      <c r="AI33" s="33">
        <f t="shared" si="16"/>
        <v>0.63030303030303025</v>
      </c>
      <c r="AJ33" s="12"/>
      <c r="AK33" s="33">
        <f t="shared" si="17"/>
        <v>0.47878787878787876</v>
      </c>
      <c r="AL33" s="1">
        <f t="shared" si="18"/>
        <v>1.819672131147541</v>
      </c>
      <c r="AM33" s="11">
        <f t="shared" si="19"/>
        <v>10.847860821177441</v>
      </c>
      <c r="AN33" s="13">
        <f t="shared" ref="AN33:AN56" si="29">IF(ISNUMBER(AM33),IF(AM33=0,0,(AA33*S33*Y33*1000)/(0.04*0.95*AM33)),"")</f>
        <v>2912.3374476005329</v>
      </c>
      <c r="AO33" s="29">
        <f t="shared" si="21"/>
        <v>7.9228515625</v>
      </c>
      <c r="AP33" s="29">
        <f t="shared" si="22"/>
        <v>14.4169921875</v>
      </c>
      <c r="AQ33" s="27">
        <f t="shared" si="23"/>
        <v>4.1308715820312501E-5</v>
      </c>
      <c r="AR33" s="27">
        <f t="shared" si="24"/>
        <v>1.9331665039062501E-5</v>
      </c>
    </row>
    <row r="34" spans="1:44" ht="12.75" customHeight="1" x14ac:dyDescent="0.2">
      <c r="A34" s="1"/>
      <c r="B34" s="2" t="s">
        <v>69</v>
      </c>
      <c r="C34" s="3">
        <v>44.192626953125</v>
      </c>
      <c r="D34" s="3">
        <v>37.243896484375</v>
      </c>
      <c r="E34" s="3">
        <v>22.92431640625</v>
      </c>
      <c r="F34" s="3">
        <v>36.334716796875</v>
      </c>
      <c r="G34" s="3">
        <v>132.967529296875</v>
      </c>
      <c r="H34" s="3">
        <v>132.967529296875</v>
      </c>
      <c r="I34" s="3">
        <v>132.967529296875</v>
      </c>
      <c r="J34" s="3">
        <v>132.967529296875</v>
      </c>
      <c r="K34" s="3">
        <v>132.967529296875</v>
      </c>
      <c r="L34" s="3">
        <v>132.967529296875</v>
      </c>
      <c r="M34" s="2">
        <v>42</v>
      </c>
      <c r="N34" s="3">
        <v>2.5146484375</v>
      </c>
      <c r="O34" s="16">
        <v>50</v>
      </c>
      <c r="P34" s="4">
        <v>1.1474609375</v>
      </c>
      <c r="Q34" s="5">
        <v>1</v>
      </c>
      <c r="R34" s="6" t="str">
        <f t="shared" si="25"/>
        <v>Countercurrent</v>
      </c>
      <c r="S34" s="7">
        <f t="shared" ref="S34:S54" si="30">IF(ISNUMBER(N34),1.15290498E-12*(U34^6)-3.5879038802E-10*(U34^5)+4.710833256816E-08*(U34^4)-3.38194190874219E-06*(U34^3)+0.000148978977392744*(U34^2)-0.00373903643230733*(U34)+4.21734712411944,"")</f>
        <v>4.1783796627631737</v>
      </c>
      <c r="T34" s="7">
        <f t="shared" ref="T34:T54" si="31">IF(ISNUMBER(N34),1.15290498E-12*(W34^6)-3.5879038802E-10*(W34^5)+4.710833256816E-08*(W34^4)-3.38194190874219E-06*(W34^3)+0.000148978977392744*(W34^2)-0.00373903643230733*(W34)+4.21734712411944,"")</f>
        <v>4.1782742565173843</v>
      </c>
      <c r="U34" s="1">
        <f t="shared" si="26"/>
        <v>40.71826171875</v>
      </c>
      <c r="V34" s="8">
        <f t="shared" ref="V34:V54" si="32">IF(ISNUMBER(D34),-0.0000002301*(U34^4)+0.0000569866*(U34^3)-0.0082923226*(U34^2)+0.0654036947*U34+999.8017570756,"")</f>
        <v>991.93104574139102</v>
      </c>
      <c r="W34" s="1">
        <f t="shared" si="27"/>
        <v>29.6295166015625</v>
      </c>
      <c r="X34" s="8">
        <f t="shared" ref="X34:X54" si="33">IF(ISNUMBER(D34),-0.0000002301*(W34^4)+0.0000569866*(W34^3)-0.0082923226*(W34^2)+0.0654036947*W34+999.8017570756,"")</f>
        <v>995.76473041686904</v>
      </c>
      <c r="Y34" s="8">
        <f t="shared" ref="Y34:Y54" si="34">IF(ISNUMBER(C34),IF(R34="Countercurrent",C34-D34,D34-C34),"")</f>
        <v>6.94873046875</v>
      </c>
      <c r="Z34" s="8">
        <f t="shared" si="28"/>
        <v>13.410400390625</v>
      </c>
      <c r="AA34" s="9">
        <f t="shared" ref="AA34:AA54" si="35">IF(ISNUMBER(N34),N34*V34/(1000*60),"")</f>
        <v>4.157263090468883E-2</v>
      </c>
      <c r="AB34" s="9">
        <f t="shared" ref="AB34:AB54" si="36">IF(ISNUMBER(P34),P34*X34/(1000*60),"")</f>
        <v>1.9043352184892923E-2</v>
      </c>
      <c r="AC34" s="25">
        <f t="shared" si="11"/>
        <v>1207.037811228709</v>
      </c>
      <c r="AD34" s="20">
        <f t="shared" si="12"/>
        <v>1067.0434076744734</v>
      </c>
      <c r="AE34" s="20">
        <f t="shared" si="13"/>
        <v>139.99440355423553</v>
      </c>
      <c r="AF34" s="33">
        <f t="shared" si="14"/>
        <v>0.88401821197984864</v>
      </c>
      <c r="AG34" s="33">
        <f t="shared" si="15"/>
        <v>0.32671755725190837</v>
      </c>
      <c r="AH34" s="33"/>
      <c r="AI34" s="33">
        <f t="shared" si="16"/>
        <v>0.6305343511450382</v>
      </c>
      <c r="AJ34" s="12"/>
      <c r="AK34" s="33">
        <f t="shared" si="17"/>
        <v>0.47862595419847331</v>
      </c>
      <c r="AL34" s="1">
        <f t="shared" ref="AL34:AL54" si="37">IF(C34=F34,0,(D34-E34)/(C34-F34))</f>
        <v>1.8223140495867769</v>
      </c>
      <c r="AM34" s="11">
        <f t="shared" ref="AM34:AM54" si="38">IF(ISNUMBER(C34),IF(OR(AL34&lt;=0,AL34=1),0,((D34-E34)-(C34-F34))/LN(AL34)),"")</f>
        <v>10.767526981670233</v>
      </c>
      <c r="AN34" s="13">
        <f t="shared" si="29"/>
        <v>2949.9952014184887</v>
      </c>
      <c r="AO34" s="29">
        <f t="shared" si="21"/>
        <v>7.85791015625</v>
      </c>
      <c r="AP34" s="29">
        <f t="shared" si="22"/>
        <v>14.319580078125</v>
      </c>
      <c r="AQ34" s="27">
        <f t="shared" si="23"/>
        <v>4.1919189453125005E-5</v>
      </c>
      <c r="AR34" s="27">
        <f t="shared" si="24"/>
        <v>1.9128173828125E-5</v>
      </c>
    </row>
    <row r="35" spans="1:44" ht="12.75" customHeight="1" x14ac:dyDescent="0.2">
      <c r="A35" s="1"/>
      <c r="B35" s="2" t="s">
        <v>70</v>
      </c>
      <c r="C35" s="3">
        <v>44.192626953125</v>
      </c>
      <c r="D35" s="3">
        <v>37.049072265625</v>
      </c>
      <c r="E35" s="3">
        <v>22.891845703125</v>
      </c>
      <c r="F35" s="3">
        <v>36.204833984375</v>
      </c>
      <c r="G35" s="3">
        <v>132.967529296875</v>
      </c>
      <c r="H35" s="3">
        <v>132.967529296875</v>
      </c>
      <c r="I35" s="3">
        <v>132.967529296875</v>
      </c>
      <c r="J35" s="3">
        <v>132.967529296875</v>
      </c>
      <c r="K35" s="3">
        <v>132.967529296875</v>
      </c>
      <c r="L35" s="3">
        <v>132.967529296875</v>
      </c>
      <c r="M35" s="2">
        <v>42</v>
      </c>
      <c r="N35" s="3">
        <v>2.5146484375</v>
      </c>
      <c r="O35" s="16">
        <v>50</v>
      </c>
      <c r="P35" s="4">
        <v>1.123046875</v>
      </c>
      <c r="Q35" s="5">
        <v>1</v>
      </c>
      <c r="R35" s="6" t="str">
        <f t="shared" si="25"/>
        <v>Countercurrent</v>
      </c>
      <c r="S35" s="7">
        <f t="shared" si="30"/>
        <v>4.1783665305333297</v>
      </c>
      <c r="T35" s="7">
        <f t="shared" si="31"/>
        <v>4.1782858061507167</v>
      </c>
      <c r="U35" s="1">
        <f t="shared" si="26"/>
        <v>40.620849609375</v>
      </c>
      <c r="V35" s="8">
        <f t="shared" si="32"/>
        <v>991.96886405959071</v>
      </c>
      <c r="W35" s="1">
        <f t="shared" si="27"/>
        <v>29.54833984375</v>
      </c>
      <c r="X35" s="8">
        <f t="shared" si="33"/>
        <v>995.78904165574022</v>
      </c>
      <c r="Y35" s="8">
        <f t="shared" si="34"/>
        <v>7.1435546875</v>
      </c>
      <c r="Z35" s="8">
        <f t="shared" si="28"/>
        <v>13.31298828125</v>
      </c>
      <c r="AA35" s="9">
        <f t="shared" si="35"/>
        <v>4.1574215900934998E-2</v>
      </c>
      <c r="AB35" s="9">
        <f t="shared" si="36"/>
        <v>1.8638629523178733E-2</v>
      </c>
      <c r="AC35" s="25">
        <f t="shared" si="11"/>
        <v>1240.9234024759062</v>
      </c>
      <c r="AD35" s="20">
        <f t="shared" si="12"/>
        <v>1036.782526879407</v>
      </c>
      <c r="AE35" s="20">
        <f t="shared" si="13"/>
        <v>204.1408755964992</v>
      </c>
      <c r="AF35" s="33">
        <f t="shared" si="14"/>
        <v>0.83549276676610762</v>
      </c>
      <c r="AG35" s="33">
        <f t="shared" si="15"/>
        <v>0.33536585365853661</v>
      </c>
      <c r="AH35" s="33"/>
      <c r="AI35" s="33">
        <f t="shared" si="16"/>
        <v>0.625</v>
      </c>
      <c r="AJ35" s="12"/>
      <c r="AK35" s="33">
        <f t="shared" si="17"/>
        <v>0.48018292682926833</v>
      </c>
      <c r="AL35" s="1">
        <f t="shared" si="37"/>
        <v>1.7723577235772359</v>
      </c>
      <c r="AM35" s="11">
        <f t="shared" si="38"/>
        <v>10.77986749819506</v>
      </c>
      <c r="AN35" s="13">
        <f t="shared" si="29"/>
        <v>3029.3395552395818</v>
      </c>
      <c r="AO35" s="29">
        <f t="shared" si="21"/>
        <v>7.98779296875</v>
      </c>
      <c r="AP35" s="29">
        <f t="shared" si="22"/>
        <v>14.1572265625</v>
      </c>
      <c r="AQ35" s="27">
        <f t="shared" si="23"/>
        <v>4.1919189453125005E-5</v>
      </c>
      <c r="AR35" s="27">
        <f t="shared" si="24"/>
        <v>1.872119140625E-5</v>
      </c>
    </row>
    <row r="36" spans="1:44" ht="12.75" customHeight="1" x14ac:dyDescent="0.2">
      <c r="A36" s="1"/>
      <c r="B36" s="2" t="s">
        <v>71</v>
      </c>
      <c r="C36" s="3">
        <v>43.96533203125</v>
      </c>
      <c r="D36" s="3">
        <v>37.0166015625</v>
      </c>
      <c r="E36" s="3">
        <v>22.92431640625</v>
      </c>
      <c r="F36" s="3">
        <v>36.139892578125</v>
      </c>
      <c r="G36" s="3">
        <v>132.967529296875</v>
      </c>
      <c r="H36" s="3">
        <v>132.967529296875</v>
      </c>
      <c r="I36" s="3">
        <v>132.967529296875</v>
      </c>
      <c r="J36" s="3">
        <v>132.967529296875</v>
      </c>
      <c r="K36" s="3">
        <v>132.967529296875</v>
      </c>
      <c r="L36" s="3">
        <v>132.967529296875</v>
      </c>
      <c r="M36" s="2">
        <v>42</v>
      </c>
      <c r="N36" s="3">
        <v>2.490234375</v>
      </c>
      <c r="O36" s="16">
        <v>50</v>
      </c>
      <c r="P36" s="4">
        <v>1.0986328125</v>
      </c>
      <c r="Q36" s="5">
        <v>1</v>
      </c>
      <c r="R36" s="6" t="str">
        <f t="shared" si="25"/>
        <v>Countercurrent</v>
      </c>
      <c r="S36" s="7">
        <f t="shared" si="30"/>
        <v>4.1783493113215222</v>
      </c>
      <c r="T36" s="7">
        <f t="shared" si="31"/>
        <v>4.1782881422773981</v>
      </c>
      <c r="U36" s="1">
        <f t="shared" si="26"/>
        <v>40.490966796875</v>
      </c>
      <c r="V36" s="8">
        <f t="shared" si="32"/>
        <v>992.01918142358795</v>
      </c>
      <c r="W36" s="1">
        <f t="shared" si="27"/>
        <v>29.5321044921875</v>
      </c>
      <c r="X36" s="8">
        <f t="shared" si="33"/>
        <v>995.79389687489413</v>
      </c>
      <c r="Y36" s="8">
        <f t="shared" si="34"/>
        <v>6.94873046875</v>
      </c>
      <c r="Z36" s="8">
        <f t="shared" si="28"/>
        <v>13.215576171875</v>
      </c>
      <c r="AA36" s="9">
        <f t="shared" si="35"/>
        <v>4.1172671104006332E-2</v>
      </c>
      <c r="AB36" s="9">
        <f t="shared" si="36"/>
        <v>1.8233530826566664E-2</v>
      </c>
      <c r="AC36" s="25">
        <f t="shared" si="11"/>
        <v>1195.4165212835767</v>
      </c>
      <c r="AD36" s="20">
        <f t="shared" si="12"/>
        <v>1006.8279523149523</v>
      </c>
      <c r="AE36" s="20">
        <f t="shared" si="13"/>
        <v>188.58856896862437</v>
      </c>
      <c r="AF36" s="33">
        <f t="shared" si="14"/>
        <v>0.84224028561515307</v>
      </c>
      <c r="AG36" s="33">
        <f t="shared" si="15"/>
        <v>0.33024691358024694</v>
      </c>
      <c r="AH36" s="33"/>
      <c r="AI36" s="33">
        <f t="shared" si="16"/>
        <v>0.62808641975308643</v>
      </c>
      <c r="AJ36" s="12"/>
      <c r="AK36" s="33">
        <f t="shared" si="17"/>
        <v>0.47916666666666669</v>
      </c>
      <c r="AL36" s="1">
        <f t="shared" si="37"/>
        <v>1.8008298755186722</v>
      </c>
      <c r="AM36" s="11">
        <f t="shared" si="38"/>
        <v>10.653414814831512</v>
      </c>
      <c r="AN36" s="13">
        <f t="shared" si="29"/>
        <v>2952.8869432237602</v>
      </c>
      <c r="AO36" s="29">
        <f t="shared" si="21"/>
        <v>7.825439453125</v>
      </c>
      <c r="AP36" s="29">
        <f t="shared" si="22"/>
        <v>14.09228515625</v>
      </c>
      <c r="AQ36" s="27">
        <f t="shared" si="23"/>
        <v>4.1512207031250005E-5</v>
      </c>
      <c r="AR36" s="27">
        <f t="shared" si="24"/>
        <v>1.8314208984375003E-5</v>
      </c>
    </row>
    <row r="37" spans="1:44" ht="12.75" customHeight="1" x14ac:dyDescent="0.2">
      <c r="A37" s="1"/>
      <c r="B37" s="2" t="s">
        <v>72</v>
      </c>
      <c r="C37" s="3">
        <v>43.932861328125</v>
      </c>
      <c r="D37" s="3">
        <v>36.95166015625</v>
      </c>
      <c r="E37" s="3">
        <v>22.92431640625</v>
      </c>
      <c r="F37" s="3">
        <v>36.074951171875</v>
      </c>
      <c r="G37" s="3">
        <v>132.967529296875</v>
      </c>
      <c r="H37" s="3">
        <v>132.967529296875</v>
      </c>
      <c r="I37" s="3">
        <v>132.967529296875</v>
      </c>
      <c r="J37" s="3">
        <v>132.967529296875</v>
      </c>
      <c r="K37" s="3">
        <v>132.967529296875</v>
      </c>
      <c r="L37" s="3">
        <v>132.967529296875</v>
      </c>
      <c r="M37" s="2">
        <v>42</v>
      </c>
      <c r="N37" s="3">
        <v>2.490234375</v>
      </c>
      <c r="O37" s="16">
        <v>50</v>
      </c>
      <c r="P37" s="4">
        <v>1.20849609375</v>
      </c>
      <c r="Q37" s="5">
        <v>1</v>
      </c>
      <c r="R37" s="6" t="str">
        <f t="shared" si="25"/>
        <v>Countercurrent</v>
      </c>
      <c r="S37" s="7">
        <f t="shared" si="30"/>
        <v>4.1783429399367513</v>
      </c>
      <c r="T37" s="7">
        <f t="shared" si="31"/>
        <v>4.1782928408030084</v>
      </c>
      <c r="U37" s="1">
        <f t="shared" si="26"/>
        <v>40.4422607421875</v>
      </c>
      <c r="V37" s="8">
        <f t="shared" si="32"/>
        <v>992.03801884337395</v>
      </c>
      <c r="W37" s="1">
        <f t="shared" si="27"/>
        <v>29.4996337890625</v>
      </c>
      <c r="X37" s="8">
        <f t="shared" si="33"/>
        <v>995.80360027846291</v>
      </c>
      <c r="Y37" s="8">
        <f t="shared" si="34"/>
        <v>6.981201171875</v>
      </c>
      <c r="Z37" s="8">
        <f t="shared" si="28"/>
        <v>13.150634765625</v>
      </c>
      <c r="AA37" s="9">
        <f t="shared" si="35"/>
        <v>4.1173452930511126E-2</v>
      </c>
      <c r="AB37" s="9">
        <f t="shared" si="36"/>
        <v>2.0057079351311815E-2</v>
      </c>
      <c r="AC37" s="25">
        <f t="shared" si="11"/>
        <v>1201.0235542011051</v>
      </c>
      <c r="AD37" s="20">
        <f t="shared" si="12"/>
        <v>1102.0804125734815</v>
      </c>
      <c r="AE37" s="20">
        <f t="shared" si="13"/>
        <v>98.943141627623618</v>
      </c>
      <c r="AF37" s="33">
        <f t="shared" si="14"/>
        <v>0.9176176509765136</v>
      </c>
      <c r="AG37" s="33">
        <f t="shared" si="15"/>
        <v>0.33230293663060279</v>
      </c>
      <c r="AH37" s="33"/>
      <c r="AI37" s="33">
        <f t="shared" si="16"/>
        <v>0.62596599690880994</v>
      </c>
      <c r="AJ37" s="12"/>
      <c r="AK37" s="33">
        <f t="shared" si="17"/>
        <v>0.47913446676970639</v>
      </c>
      <c r="AL37" s="1">
        <f t="shared" si="37"/>
        <v>1.7851239669421488</v>
      </c>
      <c r="AM37" s="11">
        <f t="shared" si="38"/>
        <v>10.646355165277393</v>
      </c>
      <c r="AN37" s="13">
        <f t="shared" si="29"/>
        <v>2968.7045486114721</v>
      </c>
      <c r="AO37" s="29">
        <f t="shared" si="21"/>
        <v>7.85791015625</v>
      </c>
      <c r="AP37" s="29">
        <f t="shared" si="22"/>
        <v>14.02734375</v>
      </c>
      <c r="AQ37" s="27">
        <f t="shared" si="23"/>
        <v>4.1512207031250005E-5</v>
      </c>
      <c r="AR37" s="27">
        <f t="shared" si="24"/>
        <v>2.0145629882812502E-5</v>
      </c>
    </row>
    <row r="38" spans="1:44" ht="12.75" customHeight="1" x14ac:dyDescent="0.2">
      <c r="A38" s="1"/>
      <c r="B38" s="2" t="s">
        <v>73</v>
      </c>
      <c r="C38" s="3">
        <v>43.673095703125</v>
      </c>
      <c r="D38" s="3">
        <v>36.88671875</v>
      </c>
      <c r="E38" s="3">
        <v>22.92431640625</v>
      </c>
      <c r="F38" s="3">
        <v>36.04248046875</v>
      </c>
      <c r="G38" s="3">
        <v>132.967529296875</v>
      </c>
      <c r="H38" s="3">
        <v>132.967529296875</v>
      </c>
      <c r="I38" s="3">
        <v>132.967529296875</v>
      </c>
      <c r="J38" s="3">
        <v>132.967529296875</v>
      </c>
      <c r="K38" s="3">
        <v>132.967529296875</v>
      </c>
      <c r="L38" s="3">
        <v>132.967529296875</v>
      </c>
      <c r="M38" s="2">
        <v>42</v>
      </c>
      <c r="N38" s="3">
        <v>2.4169921875</v>
      </c>
      <c r="O38" s="16">
        <v>50</v>
      </c>
      <c r="P38" s="4">
        <v>1.0986328125</v>
      </c>
      <c r="Q38" s="5">
        <v>1</v>
      </c>
      <c r="R38" s="6" t="str">
        <f t="shared" si="25"/>
        <v>Countercurrent</v>
      </c>
      <c r="S38" s="7">
        <f t="shared" si="30"/>
        <v>4.1783220412819606</v>
      </c>
      <c r="T38" s="7">
        <f t="shared" si="31"/>
        <v>4.1782952032200642</v>
      </c>
      <c r="U38" s="1">
        <f t="shared" si="26"/>
        <v>40.2799072265625</v>
      </c>
      <c r="V38" s="8">
        <f t="shared" si="32"/>
        <v>992.10068555973851</v>
      </c>
      <c r="W38" s="1">
        <f t="shared" si="27"/>
        <v>29.4833984375</v>
      </c>
      <c r="X38" s="8">
        <f t="shared" si="33"/>
        <v>995.80844846134653</v>
      </c>
      <c r="Y38" s="8">
        <f t="shared" si="34"/>
        <v>6.786376953125</v>
      </c>
      <c r="Z38" s="8">
        <f t="shared" si="28"/>
        <v>13.1181640625</v>
      </c>
      <c r="AA38" s="9">
        <f t="shared" si="35"/>
        <v>3.9964993436854696E-2</v>
      </c>
      <c r="AB38" s="9">
        <f t="shared" si="36"/>
        <v>1.8233797274072507E-2</v>
      </c>
      <c r="AC38" s="25">
        <f t="shared" si="11"/>
        <v>1133.2341016511029</v>
      </c>
      <c r="AD38" s="20">
        <f t="shared" si="12"/>
        <v>999.42290937112818</v>
      </c>
      <c r="AE38" s="20">
        <f t="shared" si="13"/>
        <v>133.81119227997476</v>
      </c>
      <c r="AF38" s="33">
        <f t="shared" si="14"/>
        <v>0.88192096223982841</v>
      </c>
      <c r="AG38" s="33">
        <f t="shared" si="15"/>
        <v>0.3270735524256651</v>
      </c>
      <c r="AH38" s="33"/>
      <c r="AI38" s="33">
        <f t="shared" si="16"/>
        <v>0.63223787167449141</v>
      </c>
      <c r="AJ38" s="12"/>
      <c r="AK38" s="33">
        <f t="shared" si="17"/>
        <v>0.47965571205007829</v>
      </c>
      <c r="AL38" s="1">
        <f t="shared" si="37"/>
        <v>1.8297872340425532</v>
      </c>
      <c r="AM38" s="11">
        <f t="shared" si="38"/>
        <v>10.479626465484202</v>
      </c>
      <c r="AN38" s="13">
        <f t="shared" si="29"/>
        <v>2845.707348603687</v>
      </c>
      <c r="AO38" s="29">
        <f t="shared" si="21"/>
        <v>7.630615234375</v>
      </c>
      <c r="AP38" s="29">
        <f t="shared" si="22"/>
        <v>13.96240234375</v>
      </c>
      <c r="AQ38" s="27">
        <f t="shared" si="23"/>
        <v>4.0291259765625003E-5</v>
      </c>
      <c r="AR38" s="27">
        <f t="shared" si="24"/>
        <v>1.8314208984375003E-5</v>
      </c>
    </row>
    <row r="39" spans="1:44" ht="12.75" customHeight="1" x14ac:dyDescent="0.2">
      <c r="A39" s="1"/>
      <c r="B39" s="2" t="s">
        <v>74</v>
      </c>
      <c r="C39" s="3">
        <v>43.673095703125</v>
      </c>
      <c r="D39" s="3">
        <v>36.82177734375</v>
      </c>
      <c r="E39" s="3">
        <v>22.92431640625</v>
      </c>
      <c r="F39" s="3">
        <v>35.945068359375</v>
      </c>
      <c r="G39" s="3">
        <v>132.967529296875</v>
      </c>
      <c r="H39" s="3">
        <v>132.967529296875</v>
      </c>
      <c r="I39" s="3">
        <v>132.967529296875</v>
      </c>
      <c r="J39" s="3">
        <v>132.967529296875</v>
      </c>
      <c r="K39" s="3">
        <v>132.967529296875</v>
      </c>
      <c r="L39" s="3">
        <v>132.967529296875</v>
      </c>
      <c r="M39" s="2">
        <v>42</v>
      </c>
      <c r="N39" s="3">
        <v>2.490234375</v>
      </c>
      <c r="O39" s="16">
        <v>50</v>
      </c>
      <c r="P39" s="4">
        <v>1.08642578125</v>
      </c>
      <c r="Q39" s="5">
        <v>1</v>
      </c>
      <c r="R39" s="6" t="str">
        <f t="shared" si="25"/>
        <v>Countercurrent</v>
      </c>
      <c r="S39" s="7">
        <f t="shared" si="30"/>
        <v>4.1783179243521014</v>
      </c>
      <c r="T39" s="7">
        <f t="shared" si="31"/>
        <v>4.1783023431973199</v>
      </c>
      <c r="U39" s="1">
        <f t="shared" si="26"/>
        <v>40.2474365234375</v>
      </c>
      <c r="V39" s="8">
        <f t="shared" si="32"/>
        <v>992.11319585406886</v>
      </c>
      <c r="W39" s="1">
        <f t="shared" si="27"/>
        <v>29.4346923828125</v>
      </c>
      <c r="X39" s="8">
        <f t="shared" si="33"/>
        <v>995.82297892519796</v>
      </c>
      <c r="Y39" s="8">
        <f t="shared" si="34"/>
        <v>6.851318359375</v>
      </c>
      <c r="Z39" s="8">
        <f t="shared" si="28"/>
        <v>13.020751953125</v>
      </c>
      <c r="AA39" s="9">
        <f t="shared" si="35"/>
        <v>4.1176573070115158E-2</v>
      </c>
      <c r="AB39" s="9">
        <f t="shared" si="36"/>
        <v>1.803146263109184E-2</v>
      </c>
      <c r="AC39" s="25">
        <f t="shared" si="11"/>
        <v>1178.7611934234558</v>
      </c>
      <c r="AD39" s="20">
        <f t="shared" si="12"/>
        <v>980.99520419433509</v>
      </c>
      <c r="AE39" s="20">
        <f t="shared" si="13"/>
        <v>197.76598922912069</v>
      </c>
      <c r="AF39" s="33">
        <f t="shared" si="14"/>
        <v>0.83222556839120876</v>
      </c>
      <c r="AG39" s="33">
        <f t="shared" si="15"/>
        <v>0.33020344287949921</v>
      </c>
      <c r="AH39" s="33"/>
      <c r="AI39" s="33">
        <f t="shared" si="16"/>
        <v>0.62754303599374017</v>
      </c>
      <c r="AJ39" s="12"/>
      <c r="AK39" s="33">
        <f t="shared" si="17"/>
        <v>0.47887323943661969</v>
      </c>
      <c r="AL39" s="1">
        <f t="shared" si="37"/>
        <v>1.7983193277310925</v>
      </c>
      <c r="AM39" s="11">
        <f t="shared" si="38"/>
        <v>10.512749563838053</v>
      </c>
      <c r="AN39" s="13">
        <f t="shared" si="29"/>
        <v>2950.7058279580524</v>
      </c>
      <c r="AO39" s="29">
        <f t="shared" si="21"/>
        <v>7.72802734375</v>
      </c>
      <c r="AP39" s="29">
        <f t="shared" si="22"/>
        <v>13.8974609375</v>
      </c>
      <c r="AQ39" s="27">
        <f t="shared" si="23"/>
        <v>4.1512207031250005E-5</v>
      </c>
      <c r="AR39" s="27">
        <f t="shared" si="24"/>
        <v>1.8110717773437503E-5</v>
      </c>
    </row>
    <row r="40" spans="1:44" ht="12.75" customHeight="1" x14ac:dyDescent="0.2">
      <c r="A40" s="1"/>
      <c r="B40" s="2" t="s">
        <v>75</v>
      </c>
      <c r="C40" s="3">
        <v>43.543212890625</v>
      </c>
      <c r="D40" s="3">
        <v>36.854248046875</v>
      </c>
      <c r="E40" s="3">
        <v>22.92431640625</v>
      </c>
      <c r="F40" s="3">
        <v>36.010009765625</v>
      </c>
      <c r="G40" s="3">
        <v>132.967529296875</v>
      </c>
      <c r="H40" s="3">
        <v>132.967529296875</v>
      </c>
      <c r="I40" s="3">
        <v>132.967529296875</v>
      </c>
      <c r="J40" s="3">
        <v>132.967529296875</v>
      </c>
      <c r="K40" s="3">
        <v>132.967529296875</v>
      </c>
      <c r="L40" s="3">
        <v>132.967529296875</v>
      </c>
      <c r="M40" s="2">
        <v>42</v>
      </c>
      <c r="N40" s="3">
        <v>2.55126953125</v>
      </c>
      <c r="O40" s="16">
        <v>50</v>
      </c>
      <c r="P40" s="4">
        <v>1.13525390625</v>
      </c>
      <c r="Q40" s="5">
        <v>1</v>
      </c>
      <c r="R40" s="6" t="str">
        <f t="shared" si="25"/>
        <v>Countercurrent</v>
      </c>
      <c r="S40" s="7">
        <f t="shared" si="30"/>
        <v>4.1783117883101406</v>
      </c>
      <c r="T40" s="7">
        <f t="shared" si="31"/>
        <v>4.178297574418731</v>
      </c>
      <c r="U40" s="1">
        <f t="shared" si="26"/>
        <v>40.19873046875</v>
      </c>
      <c r="V40" s="8">
        <f t="shared" si="32"/>
        <v>992.13194687081261</v>
      </c>
      <c r="W40" s="1">
        <f t="shared" si="27"/>
        <v>29.4671630859375</v>
      </c>
      <c r="X40" s="8">
        <f t="shared" si="33"/>
        <v>995.81329429727475</v>
      </c>
      <c r="Y40" s="8">
        <f t="shared" si="34"/>
        <v>6.68896484375</v>
      </c>
      <c r="Z40" s="8">
        <f t="shared" si="28"/>
        <v>13.085693359375</v>
      </c>
      <c r="AA40" s="9">
        <f t="shared" si="35"/>
        <v>4.2186600117187466E-2</v>
      </c>
      <c r="AB40" s="9">
        <f t="shared" si="36"/>
        <v>1.8841682204111032E-2</v>
      </c>
      <c r="AC40" s="25">
        <f t="shared" si="11"/>
        <v>1179.0555960718239</v>
      </c>
      <c r="AD40" s="20">
        <f t="shared" si="12"/>
        <v>1030.1863243653061</v>
      </c>
      <c r="AE40" s="20">
        <f t="shared" si="13"/>
        <v>148.86927170651779</v>
      </c>
      <c r="AF40" s="33">
        <f t="shared" si="14"/>
        <v>0.87373854786619476</v>
      </c>
      <c r="AG40" s="33">
        <f t="shared" si="15"/>
        <v>0.32440944881889766</v>
      </c>
      <c r="AH40" s="33"/>
      <c r="AI40" s="33">
        <f t="shared" si="16"/>
        <v>0.63464566929133859</v>
      </c>
      <c r="AJ40" s="12"/>
      <c r="AK40" s="33">
        <f t="shared" si="17"/>
        <v>0.47952755905511812</v>
      </c>
      <c r="AL40" s="1">
        <f t="shared" si="37"/>
        <v>1.8491379310344827</v>
      </c>
      <c r="AM40" s="11">
        <f t="shared" si="38"/>
        <v>10.405929897820046</v>
      </c>
      <c r="AN40" s="13">
        <f t="shared" si="29"/>
        <v>2981.7401374667556</v>
      </c>
      <c r="AO40" s="29">
        <f t="shared" si="21"/>
        <v>7.533203125</v>
      </c>
      <c r="AP40" s="29">
        <f t="shared" si="22"/>
        <v>13.929931640625</v>
      </c>
      <c r="AQ40" s="27">
        <f t="shared" si="23"/>
        <v>4.2529663085937502E-5</v>
      </c>
      <c r="AR40" s="27">
        <f t="shared" si="24"/>
        <v>1.89246826171875E-5</v>
      </c>
    </row>
    <row r="41" spans="1:44" ht="12.75" customHeight="1" x14ac:dyDescent="0.2">
      <c r="A41" s="1"/>
      <c r="B41" s="2" t="s">
        <v>76</v>
      </c>
      <c r="C41" s="3">
        <v>43.5107421875</v>
      </c>
      <c r="D41" s="3">
        <v>36.7568359375</v>
      </c>
      <c r="E41" s="3">
        <v>22.92431640625</v>
      </c>
      <c r="F41" s="3">
        <v>36.010009765625</v>
      </c>
      <c r="G41" s="3">
        <v>132.967529296875</v>
      </c>
      <c r="H41" s="3">
        <v>132.967529296875</v>
      </c>
      <c r="I41" s="3">
        <v>132.967529296875</v>
      </c>
      <c r="J41" s="3">
        <v>132.967529296875</v>
      </c>
      <c r="K41" s="3">
        <v>132.967529296875</v>
      </c>
      <c r="L41" s="3">
        <v>132.967529296875</v>
      </c>
      <c r="M41" s="2">
        <v>42</v>
      </c>
      <c r="N41" s="3">
        <v>2.55126953125</v>
      </c>
      <c r="O41" s="16">
        <v>50</v>
      </c>
      <c r="P41" s="4">
        <v>1.08642578125</v>
      </c>
      <c r="Q41" s="5">
        <v>1</v>
      </c>
      <c r="R41" s="6" t="str">
        <f t="shared" si="25"/>
        <v>Countercurrent</v>
      </c>
      <c r="S41" s="7">
        <f t="shared" si="30"/>
        <v>4.1783036804948379</v>
      </c>
      <c r="T41" s="7">
        <f t="shared" si="31"/>
        <v>4.178297574418731</v>
      </c>
      <c r="U41" s="1">
        <f t="shared" si="26"/>
        <v>40.1337890625</v>
      </c>
      <c r="V41" s="8">
        <f t="shared" si="32"/>
        <v>992.15692127872853</v>
      </c>
      <c r="W41" s="1">
        <f t="shared" si="27"/>
        <v>29.4671630859375</v>
      </c>
      <c r="X41" s="8">
        <f t="shared" si="33"/>
        <v>995.81329429727475</v>
      </c>
      <c r="Y41" s="8">
        <f t="shared" si="34"/>
        <v>6.75390625</v>
      </c>
      <c r="Z41" s="8">
        <f t="shared" si="28"/>
        <v>13.085693359375</v>
      </c>
      <c r="AA41" s="9">
        <f t="shared" si="35"/>
        <v>4.2187662057953747E-2</v>
      </c>
      <c r="AB41" s="9">
        <f t="shared" si="36"/>
        <v>1.8031287270600879E-2</v>
      </c>
      <c r="AC41" s="25">
        <f t="shared" si="11"/>
        <v>1190.5303954991145</v>
      </c>
      <c r="AD41" s="20">
        <f t="shared" si="12"/>
        <v>985.87723514529296</v>
      </c>
      <c r="AE41" s="20">
        <f t="shared" si="13"/>
        <v>204.65316035382159</v>
      </c>
      <c r="AF41" s="33">
        <f t="shared" si="14"/>
        <v>0.82809917232896568</v>
      </c>
      <c r="AG41" s="33">
        <f t="shared" si="15"/>
        <v>0.32807570977917982</v>
      </c>
      <c r="AH41" s="33"/>
      <c r="AI41" s="33">
        <f t="shared" si="16"/>
        <v>0.63564668769716093</v>
      </c>
      <c r="AJ41" s="12"/>
      <c r="AK41" s="33">
        <f t="shared" si="17"/>
        <v>0.48186119873817035</v>
      </c>
      <c r="AL41" s="1">
        <f t="shared" si="37"/>
        <v>1.8441558441558441</v>
      </c>
      <c r="AM41" s="11">
        <f t="shared" si="38"/>
        <v>10.34569162189961</v>
      </c>
      <c r="AN41" s="13">
        <f t="shared" si="29"/>
        <v>3028.2893009935019</v>
      </c>
      <c r="AO41" s="29">
        <f t="shared" si="21"/>
        <v>7.500732421875</v>
      </c>
      <c r="AP41" s="29">
        <f t="shared" si="22"/>
        <v>13.83251953125</v>
      </c>
      <c r="AQ41" s="27">
        <f t="shared" si="23"/>
        <v>4.2529663085937502E-5</v>
      </c>
      <c r="AR41" s="27">
        <f t="shared" si="24"/>
        <v>1.8110717773437503E-5</v>
      </c>
    </row>
    <row r="42" spans="1:44" ht="12.75" customHeight="1" x14ac:dyDescent="0.2">
      <c r="A42" s="1"/>
      <c r="B42" s="2" t="s">
        <v>77</v>
      </c>
      <c r="C42" s="3">
        <v>43.478271484375</v>
      </c>
      <c r="D42" s="3">
        <v>36.789306640625</v>
      </c>
      <c r="E42" s="3">
        <v>22.956787109375</v>
      </c>
      <c r="F42" s="3">
        <v>35.945068359375</v>
      </c>
      <c r="G42" s="3">
        <v>132.967529296875</v>
      </c>
      <c r="H42" s="3">
        <v>132.967529296875</v>
      </c>
      <c r="I42" s="3">
        <v>132.967529296875</v>
      </c>
      <c r="J42" s="3">
        <v>132.967529296875</v>
      </c>
      <c r="K42" s="3">
        <v>132.967529296875</v>
      </c>
      <c r="L42" s="3">
        <v>132.967529296875</v>
      </c>
      <c r="M42" s="2">
        <v>42</v>
      </c>
      <c r="N42" s="3">
        <v>2.55126953125</v>
      </c>
      <c r="O42" s="16">
        <v>50</v>
      </c>
      <c r="P42" s="4">
        <v>1.0986328125</v>
      </c>
      <c r="Q42" s="5">
        <v>1</v>
      </c>
      <c r="R42" s="6" t="str">
        <f t="shared" si="25"/>
        <v>Countercurrent</v>
      </c>
      <c r="S42" s="7">
        <f t="shared" si="30"/>
        <v>4.1783036804948379</v>
      </c>
      <c r="T42" s="7">
        <f t="shared" si="31"/>
        <v>4.1782999544081099</v>
      </c>
      <c r="U42" s="1">
        <f t="shared" si="26"/>
        <v>40.1337890625</v>
      </c>
      <c r="V42" s="8">
        <f t="shared" si="32"/>
        <v>992.15692127872853</v>
      </c>
      <c r="W42" s="1">
        <f t="shared" si="27"/>
        <v>29.450927734375</v>
      </c>
      <c r="X42" s="8">
        <f t="shared" si="33"/>
        <v>995.81813778548087</v>
      </c>
      <c r="Y42" s="8">
        <f t="shared" si="34"/>
        <v>6.68896484375</v>
      </c>
      <c r="Z42" s="8">
        <f t="shared" si="28"/>
        <v>12.98828125</v>
      </c>
      <c r="AA42" s="9">
        <f t="shared" si="35"/>
        <v>4.2187662057953747E-2</v>
      </c>
      <c r="AB42" s="9">
        <f t="shared" si="36"/>
        <v>1.8233974690896257E-2</v>
      </c>
      <c r="AC42" s="25">
        <f t="shared" si="11"/>
        <v>1179.0829878500849</v>
      </c>
      <c r="AD42" s="20">
        <f t="shared" si="12"/>
        <v>989.53838646616305</v>
      </c>
      <c r="AE42" s="20">
        <f t="shared" si="13"/>
        <v>189.54460138392187</v>
      </c>
      <c r="AF42" s="33">
        <f t="shared" si="14"/>
        <v>0.83924405377985012</v>
      </c>
      <c r="AG42" s="33">
        <f t="shared" si="15"/>
        <v>0.32594936708860761</v>
      </c>
      <c r="AH42" s="33"/>
      <c r="AI42" s="33">
        <f t="shared" si="16"/>
        <v>0.63291139240506333</v>
      </c>
      <c r="AJ42" s="12"/>
      <c r="AK42" s="33">
        <f t="shared" si="17"/>
        <v>0.47943037974683544</v>
      </c>
      <c r="AL42" s="1">
        <f t="shared" si="37"/>
        <v>1.8362068965517242</v>
      </c>
      <c r="AM42" s="11">
        <f t="shared" si="38"/>
        <v>10.365798811768869</v>
      </c>
      <c r="AN42" s="13">
        <f t="shared" si="29"/>
        <v>2993.3534543461337</v>
      </c>
      <c r="AO42" s="29">
        <f t="shared" si="21"/>
        <v>7.533203125</v>
      </c>
      <c r="AP42" s="29">
        <f t="shared" si="22"/>
        <v>13.83251953125</v>
      </c>
      <c r="AQ42" s="27">
        <f t="shared" si="23"/>
        <v>4.2529663085937502E-5</v>
      </c>
      <c r="AR42" s="27">
        <f t="shared" si="24"/>
        <v>1.8314208984375003E-5</v>
      </c>
    </row>
    <row r="43" spans="1:44" ht="12.75" customHeight="1" x14ac:dyDescent="0.2">
      <c r="A43" s="1"/>
      <c r="B43" s="2" t="s">
        <v>78</v>
      </c>
      <c r="C43" s="3">
        <v>43.380859375</v>
      </c>
      <c r="D43" s="3">
        <v>36.724365234375</v>
      </c>
      <c r="E43" s="3">
        <v>22.956787109375</v>
      </c>
      <c r="F43" s="3">
        <v>35.91259765625</v>
      </c>
      <c r="G43" s="3">
        <v>132.967529296875</v>
      </c>
      <c r="H43" s="3">
        <v>132.967529296875</v>
      </c>
      <c r="I43" s="3">
        <v>132.967529296875</v>
      </c>
      <c r="J43" s="3">
        <v>132.967529296875</v>
      </c>
      <c r="K43" s="3">
        <v>132.967529296875</v>
      </c>
      <c r="L43" s="3">
        <v>132.967529296875</v>
      </c>
      <c r="M43" s="2">
        <v>42</v>
      </c>
      <c r="N43" s="3">
        <v>2.5146484375</v>
      </c>
      <c r="O43" s="16">
        <v>50</v>
      </c>
      <c r="P43" s="4">
        <v>1.1474609375</v>
      </c>
      <c r="Q43" s="5">
        <v>1</v>
      </c>
      <c r="R43" s="6" t="str">
        <f t="shared" si="25"/>
        <v>Countercurrent</v>
      </c>
      <c r="S43" s="7">
        <f t="shared" si="30"/>
        <v>4.1782936642183639</v>
      </c>
      <c r="T43" s="7">
        <f t="shared" si="31"/>
        <v>4.1783023431973199</v>
      </c>
      <c r="U43" s="1">
        <f t="shared" si="26"/>
        <v>40.0526123046875</v>
      </c>
      <c r="V43" s="8">
        <f t="shared" si="32"/>
        <v>992.18809593347601</v>
      </c>
      <c r="W43" s="1">
        <f t="shared" si="27"/>
        <v>29.4346923828125</v>
      </c>
      <c r="X43" s="8">
        <f t="shared" si="33"/>
        <v>995.82297892519796</v>
      </c>
      <c r="Y43" s="8">
        <f t="shared" si="34"/>
        <v>6.656494140625</v>
      </c>
      <c r="Z43" s="8">
        <f t="shared" si="28"/>
        <v>12.955810546875</v>
      </c>
      <c r="AA43" s="9">
        <f t="shared" si="35"/>
        <v>4.1583404085753589E-2</v>
      </c>
      <c r="AB43" s="9">
        <f t="shared" si="36"/>
        <v>1.9044466149692504E-2</v>
      </c>
      <c r="AC43" s="25">
        <f t="shared" si="11"/>
        <v>1156.5503727842126</v>
      </c>
      <c r="AD43" s="20">
        <f t="shared" si="12"/>
        <v>1030.9396768895942</v>
      </c>
      <c r="AE43" s="20">
        <f t="shared" si="13"/>
        <v>125.6106958946184</v>
      </c>
      <c r="AF43" s="33">
        <f t="shared" si="14"/>
        <v>0.89139193687497553</v>
      </c>
      <c r="AG43" s="33">
        <f t="shared" si="15"/>
        <v>0.32591414944356123</v>
      </c>
      <c r="AH43" s="33"/>
      <c r="AI43" s="33">
        <f t="shared" si="16"/>
        <v>0.6343402225755167</v>
      </c>
      <c r="AJ43" s="12"/>
      <c r="AK43" s="33">
        <f t="shared" si="17"/>
        <v>0.48012718600953896</v>
      </c>
      <c r="AL43" s="1">
        <f t="shared" si="37"/>
        <v>1.8434782608695652</v>
      </c>
      <c r="AM43" s="11">
        <f t="shared" si="38"/>
        <v>10.29882073761029</v>
      </c>
      <c r="AN43" s="13">
        <f t="shared" si="29"/>
        <v>2955.2447703796533</v>
      </c>
      <c r="AO43" s="29">
        <f t="shared" si="21"/>
        <v>7.46826171875</v>
      </c>
      <c r="AP43" s="29">
        <f t="shared" si="22"/>
        <v>13.767578125</v>
      </c>
      <c r="AQ43" s="27">
        <f t="shared" si="23"/>
        <v>4.1919189453125005E-5</v>
      </c>
      <c r="AR43" s="27">
        <f t="shared" si="24"/>
        <v>1.9128173828125E-5</v>
      </c>
    </row>
    <row r="44" spans="1:44" ht="12.75" customHeight="1" x14ac:dyDescent="0.2">
      <c r="A44" s="1"/>
      <c r="B44" s="2" t="s">
        <v>79</v>
      </c>
      <c r="C44" s="3">
        <v>43.380859375</v>
      </c>
      <c r="D44" s="3">
        <v>36.659423828125</v>
      </c>
      <c r="E44" s="3">
        <v>22.956787109375</v>
      </c>
      <c r="F44" s="3">
        <v>35.880126953125</v>
      </c>
      <c r="G44" s="3">
        <v>132.967529296875</v>
      </c>
      <c r="H44" s="3">
        <v>132.967529296875</v>
      </c>
      <c r="I44" s="3">
        <v>132.967529296875</v>
      </c>
      <c r="J44" s="3">
        <v>132.967529296875</v>
      </c>
      <c r="K44" s="3">
        <v>132.967529296875</v>
      </c>
      <c r="L44" s="3">
        <v>132.967529296875</v>
      </c>
      <c r="M44" s="2">
        <v>42</v>
      </c>
      <c r="N44" s="3">
        <v>2.490234375</v>
      </c>
      <c r="O44" s="16">
        <v>50</v>
      </c>
      <c r="P44" s="4">
        <v>1.0986328125</v>
      </c>
      <c r="Q44" s="5">
        <v>1</v>
      </c>
      <c r="R44" s="6" t="str">
        <f t="shared" si="25"/>
        <v>Countercurrent</v>
      </c>
      <c r="S44" s="7">
        <f t="shared" si="30"/>
        <v>4.1782896946435431</v>
      </c>
      <c r="T44" s="7">
        <f t="shared" si="31"/>
        <v>4.1783047407954932</v>
      </c>
      <c r="U44" s="1">
        <f t="shared" si="26"/>
        <v>40.0201416015625</v>
      </c>
      <c r="V44" s="8">
        <f t="shared" si="32"/>
        <v>992.20055229387538</v>
      </c>
      <c r="W44" s="1">
        <f t="shared" si="27"/>
        <v>29.41845703125</v>
      </c>
      <c r="X44" s="8">
        <f t="shared" si="33"/>
        <v>995.82781771565851</v>
      </c>
      <c r="Y44" s="8">
        <f t="shared" si="34"/>
        <v>6.721435546875</v>
      </c>
      <c r="Z44" s="8">
        <f t="shared" si="28"/>
        <v>12.92333984375</v>
      </c>
      <c r="AA44" s="9">
        <f t="shared" si="35"/>
        <v>4.1180198703603225E-2</v>
      </c>
      <c r="AB44" s="9">
        <f t="shared" si="36"/>
        <v>1.8234151935711519E-2</v>
      </c>
      <c r="AC44" s="25">
        <f t="shared" si="11"/>
        <v>1156.5090193184647</v>
      </c>
      <c r="AD44" s="20">
        <f t="shared" si="12"/>
        <v>984.60139322046825</v>
      </c>
      <c r="AE44" s="20">
        <f t="shared" si="13"/>
        <v>171.9076260979964</v>
      </c>
      <c r="AF44" s="33">
        <f t="shared" si="14"/>
        <v>0.85135643282807927</v>
      </c>
      <c r="AG44" s="33">
        <f t="shared" si="15"/>
        <v>0.32909379968203495</v>
      </c>
      <c r="AH44" s="33"/>
      <c r="AI44" s="33">
        <f t="shared" si="16"/>
        <v>0.63275039745627981</v>
      </c>
      <c r="AJ44" s="12"/>
      <c r="AK44" s="33">
        <f t="shared" si="17"/>
        <v>0.48092209856915735</v>
      </c>
      <c r="AL44" s="1">
        <f t="shared" si="37"/>
        <v>1.8268398268398269</v>
      </c>
      <c r="AM44" s="11">
        <f t="shared" si="38"/>
        <v>10.292120615668562</v>
      </c>
      <c r="AN44" s="13">
        <f t="shared" si="29"/>
        <v>2957.0628846370864</v>
      </c>
      <c r="AO44" s="29">
        <f t="shared" si="21"/>
        <v>7.500732421875</v>
      </c>
      <c r="AP44" s="29">
        <f t="shared" si="22"/>
        <v>13.70263671875</v>
      </c>
      <c r="AQ44" s="27">
        <f t="shared" si="23"/>
        <v>4.1512207031250005E-5</v>
      </c>
      <c r="AR44" s="27">
        <f t="shared" si="24"/>
        <v>1.8314208984375003E-5</v>
      </c>
    </row>
    <row r="45" spans="1:44" ht="12.75" customHeight="1" x14ac:dyDescent="0.2">
      <c r="A45" s="1"/>
      <c r="B45" s="2" t="s">
        <v>80</v>
      </c>
      <c r="C45" s="3">
        <v>43.18603515625</v>
      </c>
      <c r="D45" s="3">
        <v>36.529541015625</v>
      </c>
      <c r="E45" s="3">
        <v>22.92431640625</v>
      </c>
      <c r="F45" s="3">
        <v>35.78271484375</v>
      </c>
      <c r="G45" s="3">
        <v>132.967529296875</v>
      </c>
      <c r="H45" s="3">
        <v>132.967529296875</v>
      </c>
      <c r="I45" s="3">
        <v>132.967529296875</v>
      </c>
      <c r="J45" s="3">
        <v>132.967529296875</v>
      </c>
      <c r="K45" s="3">
        <v>132.967529296875</v>
      </c>
      <c r="L45" s="3">
        <v>132.967529296875</v>
      </c>
      <c r="M45" s="2">
        <v>41</v>
      </c>
      <c r="N45" s="3">
        <v>2.55126953125</v>
      </c>
      <c r="O45" s="16">
        <v>50</v>
      </c>
      <c r="P45" s="4">
        <v>1.123046875</v>
      </c>
      <c r="Q45" s="5">
        <v>1</v>
      </c>
      <c r="R45" s="6" t="str">
        <f t="shared" si="25"/>
        <v>Countercurrent</v>
      </c>
      <c r="S45" s="7">
        <f t="shared" si="30"/>
        <v>4.1782701643163183</v>
      </c>
      <c r="T45" s="7">
        <f t="shared" si="31"/>
        <v>4.1783144194610244</v>
      </c>
      <c r="U45" s="1">
        <f t="shared" si="26"/>
        <v>39.8577880859375</v>
      </c>
      <c r="V45" s="8">
        <f t="shared" si="32"/>
        <v>992.26271819277156</v>
      </c>
      <c r="W45" s="1">
        <f t="shared" si="27"/>
        <v>29.353515625</v>
      </c>
      <c r="X45" s="8">
        <f t="shared" si="33"/>
        <v>995.84714936957448</v>
      </c>
      <c r="Y45" s="8">
        <f t="shared" si="34"/>
        <v>6.656494140625</v>
      </c>
      <c r="Z45" s="8">
        <f t="shared" si="28"/>
        <v>12.8583984375</v>
      </c>
      <c r="AA45" s="9">
        <f t="shared" si="35"/>
        <v>4.2192160665342052E-2</v>
      </c>
      <c r="AB45" s="9">
        <f t="shared" si="36"/>
        <v>1.863971715128598E-2</v>
      </c>
      <c r="AC45" s="25">
        <f t="shared" si="11"/>
        <v>1173.4749900544946</v>
      </c>
      <c r="AD45" s="20">
        <f t="shared" si="12"/>
        <v>1001.4454886200288</v>
      </c>
      <c r="AE45" s="20">
        <f t="shared" si="13"/>
        <v>172.02950143446583</v>
      </c>
      <c r="AF45" s="33">
        <f t="shared" si="14"/>
        <v>0.85340164648376782</v>
      </c>
      <c r="AG45" s="33">
        <f t="shared" si="15"/>
        <v>0.32852564102564102</v>
      </c>
      <c r="AH45" s="33"/>
      <c r="AI45" s="33">
        <f t="shared" si="16"/>
        <v>0.63461538461538458</v>
      </c>
      <c r="AJ45" s="12"/>
      <c r="AK45" s="33">
        <f t="shared" si="17"/>
        <v>0.48157051282051277</v>
      </c>
      <c r="AL45" s="1">
        <f t="shared" si="37"/>
        <v>1.8377192982456141</v>
      </c>
      <c r="AM45" s="11">
        <f t="shared" si="38"/>
        <v>10.19169521617175</v>
      </c>
      <c r="AN45" s="13">
        <f t="shared" si="29"/>
        <v>3030.0082700576854</v>
      </c>
      <c r="AO45" s="29">
        <f t="shared" si="21"/>
        <v>7.4033203125</v>
      </c>
      <c r="AP45" s="29">
        <f t="shared" si="22"/>
        <v>13.605224609375</v>
      </c>
      <c r="AQ45" s="27">
        <f t="shared" si="23"/>
        <v>4.2529663085937502E-5</v>
      </c>
      <c r="AR45" s="27">
        <f t="shared" si="24"/>
        <v>1.872119140625E-5</v>
      </c>
    </row>
    <row r="46" spans="1:44" ht="12.75" customHeight="1" x14ac:dyDescent="0.2">
      <c r="A46" s="1"/>
      <c r="B46" s="2" t="s">
        <v>81</v>
      </c>
      <c r="C46" s="3">
        <v>43.12109375</v>
      </c>
      <c r="D46" s="3">
        <v>36.56201171875</v>
      </c>
      <c r="E46" s="3">
        <v>22.956787109375</v>
      </c>
      <c r="F46" s="3">
        <v>35.78271484375</v>
      </c>
      <c r="G46" s="3">
        <v>132.967529296875</v>
      </c>
      <c r="H46" s="3">
        <v>132.967529296875</v>
      </c>
      <c r="I46" s="3">
        <v>132.967529296875</v>
      </c>
      <c r="J46" s="3">
        <v>132.967529296875</v>
      </c>
      <c r="K46" s="3">
        <v>132.967529296875</v>
      </c>
      <c r="L46" s="3">
        <v>132.967529296875</v>
      </c>
      <c r="M46" s="2">
        <v>41</v>
      </c>
      <c r="N46" s="3">
        <v>2.55126953125</v>
      </c>
      <c r="O46" s="16">
        <v>50</v>
      </c>
      <c r="P46" s="4">
        <v>1.123046875</v>
      </c>
      <c r="Q46" s="5">
        <v>1</v>
      </c>
      <c r="R46" s="6" t="str">
        <f t="shared" si="25"/>
        <v>Countercurrent</v>
      </c>
      <c r="S46" s="7">
        <f t="shared" si="30"/>
        <v>4.1782682404595146</v>
      </c>
      <c r="T46" s="7">
        <f t="shared" si="31"/>
        <v>4.1783119865353573</v>
      </c>
      <c r="U46" s="1">
        <f t="shared" si="26"/>
        <v>39.841552734375</v>
      </c>
      <c r="V46" s="8">
        <f t="shared" si="32"/>
        <v>992.26892414583472</v>
      </c>
      <c r="W46" s="1">
        <f t="shared" si="27"/>
        <v>29.3697509765625</v>
      </c>
      <c r="X46" s="8">
        <f t="shared" si="33"/>
        <v>995.84231998382154</v>
      </c>
      <c r="Y46" s="8">
        <f t="shared" si="34"/>
        <v>6.55908203125</v>
      </c>
      <c r="Z46" s="8">
        <f t="shared" si="28"/>
        <v>12.825927734375</v>
      </c>
      <c r="AA46" s="9">
        <f t="shared" si="35"/>
        <v>4.2192424549658096E-2</v>
      </c>
      <c r="AB46" s="9">
        <f t="shared" si="36"/>
        <v>1.8639626757509679E-2</v>
      </c>
      <c r="AC46" s="25">
        <f t="shared" si="11"/>
        <v>1156.3088848194161</v>
      </c>
      <c r="AD46" s="20">
        <f t="shared" si="12"/>
        <v>998.91115995915618</v>
      </c>
      <c r="AE46" s="20">
        <f t="shared" si="13"/>
        <v>157.39772486025993</v>
      </c>
      <c r="AF46" s="33">
        <f t="shared" si="14"/>
        <v>0.86387917024018968</v>
      </c>
      <c r="AG46" s="33">
        <f t="shared" si="15"/>
        <v>0.32528180354267311</v>
      </c>
      <c r="AH46" s="33"/>
      <c r="AI46" s="33">
        <f t="shared" si="16"/>
        <v>0.63607085346215786</v>
      </c>
      <c r="AJ46" s="12"/>
      <c r="AK46" s="33">
        <f t="shared" si="17"/>
        <v>0.48067632850241548</v>
      </c>
      <c r="AL46" s="1">
        <f t="shared" si="37"/>
        <v>1.8539823008849559</v>
      </c>
      <c r="AM46" s="11">
        <f t="shared" si="38"/>
        <v>10.151435374970681</v>
      </c>
      <c r="AN46" s="13">
        <f t="shared" si="29"/>
        <v>2997.5249859231067</v>
      </c>
      <c r="AO46" s="29">
        <f t="shared" si="21"/>
        <v>7.33837890625</v>
      </c>
      <c r="AP46" s="29">
        <f t="shared" si="22"/>
        <v>13.605224609375</v>
      </c>
      <c r="AQ46" s="27">
        <f t="shared" si="23"/>
        <v>4.2529663085937502E-5</v>
      </c>
      <c r="AR46" s="27">
        <f t="shared" si="24"/>
        <v>1.872119140625E-5</v>
      </c>
    </row>
    <row r="47" spans="1:44" ht="12.75" customHeight="1" x14ac:dyDescent="0.2">
      <c r="A47" s="1"/>
      <c r="B47" s="2" t="s">
        <v>82</v>
      </c>
      <c r="C47" s="3">
        <v>43.153564453125</v>
      </c>
      <c r="D47" s="3">
        <v>36.464599609375</v>
      </c>
      <c r="E47" s="3">
        <v>22.79443359375</v>
      </c>
      <c r="F47" s="3">
        <v>35.7177734375</v>
      </c>
      <c r="G47" s="3">
        <v>132.967529296875</v>
      </c>
      <c r="H47" s="3">
        <v>132.967529296875</v>
      </c>
      <c r="I47" s="3">
        <v>132.967529296875</v>
      </c>
      <c r="J47" s="3">
        <v>132.967529296875</v>
      </c>
      <c r="K47" s="3">
        <v>132.967529296875</v>
      </c>
      <c r="L47" s="3">
        <v>132.967529296875</v>
      </c>
      <c r="M47" s="2">
        <v>41</v>
      </c>
      <c r="N47" s="3">
        <v>2.44140625</v>
      </c>
      <c r="O47" s="16">
        <v>50</v>
      </c>
      <c r="P47" s="4">
        <v>1.08642578125</v>
      </c>
      <c r="Q47" s="5">
        <v>1</v>
      </c>
      <c r="R47" s="6" t="str">
        <f t="shared" si="25"/>
        <v>Countercurrent</v>
      </c>
      <c r="S47" s="7">
        <f t="shared" si="30"/>
        <v>4.178264408697089</v>
      </c>
      <c r="T47" s="7">
        <f t="shared" si="31"/>
        <v>4.1783292032905752</v>
      </c>
      <c r="U47" s="1">
        <f t="shared" si="26"/>
        <v>39.80908203125</v>
      </c>
      <c r="V47" s="8">
        <f t="shared" si="32"/>
        <v>992.28133024328645</v>
      </c>
      <c r="W47" s="1">
        <f t="shared" si="27"/>
        <v>29.256103515625</v>
      </c>
      <c r="X47" s="8">
        <f t="shared" si="33"/>
        <v>995.8760762420543</v>
      </c>
      <c r="Y47" s="8">
        <f t="shared" si="34"/>
        <v>6.68896484375</v>
      </c>
      <c r="Z47" s="8">
        <f t="shared" si="28"/>
        <v>12.92333984375</v>
      </c>
      <c r="AA47" s="9">
        <f t="shared" si="35"/>
        <v>4.0376030690237895E-2</v>
      </c>
      <c r="AB47" s="9">
        <f t="shared" si="36"/>
        <v>1.8032424069324308E-2</v>
      </c>
      <c r="AC47" s="25">
        <f t="shared" si="11"/>
        <v>1128.439954410894</v>
      </c>
      <c r="AD47" s="20">
        <f t="shared" si="12"/>
        <v>973.71426278406875</v>
      </c>
      <c r="AE47" s="20">
        <f t="shared" si="13"/>
        <v>154.72569162682521</v>
      </c>
      <c r="AF47" s="33">
        <f t="shared" si="14"/>
        <v>0.86288531257509371</v>
      </c>
      <c r="AG47" s="33">
        <f t="shared" si="15"/>
        <v>0.32854864433811803</v>
      </c>
      <c r="AH47" s="33"/>
      <c r="AI47" s="33">
        <f t="shared" si="16"/>
        <v>0.63476874003189787</v>
      </c>
      <c r="AJ47" s="12"/>
      <c r="AK47" s="33">
        <f t="shared" si="17"/>
        <v>0.48165869218500795</v>
      </c>
      <c r="AL47" s="1">
        <f t="shared" si="37"/>
        <v>1.8384279475982532</v>
      </c>
      <c r="AM47" s="11">
        <f t="shared" si="38"/>
        <v>10.23856809820251</v>
      </c>
      <c r="AN47" s="13">
        <f t="shared" si="29"/>
        <v>2900.3848965153934</v>
      </c>
      <c r="AO47" s="29">
        <f t="shared" si="21"/>
        <v>7.435791015625</v>
      </c>
      <c r="AP47" s="29">
        <f t="shared" si="22"/>
        <v>13.670166015625</v>
      </c>
      <c r="AQ47" s="27">
        <f t="shared" si="23"/>
        <v>4.0698242187500004E-5</v>
      </c>
      <c r="AR47" s="27">
        <f t="shared" si="24"/>
        <v>1.8110717773437503E-5</v>
      </c>
    </row>
    <row r="48" spans="1:44" ht="12.75" customHeight="1" x14ac:dyDescent="0.2">
      <c r="A48" s="1"/>
      <c r="B48" s="2" t="s">
        <v>83</v>
      </c>
      <c r="C48" s="3">
        <v>42.893798828125</v>
      </c>
      <c r="D48" s="3">
        <v>36.43212890625</v>
      </c>
      <c r="E48" s="3">
        <v>22.956787109375</v>
      </c>
      <c r="F48" s="3">
        <v>35.685302734375</v>
      </c>
      <c r="G48" s="3">
        <v>132.967529296875</v>
      </c>
      <c r="H48" s="3">
        <v>132.967529296875</v>
      </c>
      <c r="I48" s="3">
        <v>132.967529296875</v>
      </c>
      <c r="J48" s="3">
        <v>132.967529296875</v>
      </c>
      <c r="K48" s="3">
        <v>132.967529296875</v>
      </c>
      <c r="L48" s="3">
        <v>132.967529296875</v>
      </c>
      <c r="M48" s="2">
        <v>41</v>
      </c>
      <c r="N48" s="3">
        <v>2.4169921875</v>
      </c>
      <c r="O48" s="16">
        <v>50</v>
      </c>
      <c r="P48" s="4">
        <v>1.0498046875</v>
      </c>
      <c r="Q48" s="5">
        <v>1</v>
      </c>
      <c r="R48" s="6" t="str">
        <f t="shared" si="25"/>
        <v>Countercurrent</v>
      </c>
      <c r="S48" s="7">
        <f t="shared" si="30"/>
        <v>4.178247429530427</v>
      </c>
      <c r="T48" s="7">
        <f t="shared" si="31"/>
        <v>4.1783193118861686</v>
      </c>
      <c r="U48" s="1">
        <f t="shared" si="26"/>
        <v>39.6629638671875</v>
      </c>
      <c r="V48" s="8">
        <f t="shared" si="32"/>
        <v>992.33706173517578</v>
      </c>
      <c r="W48" s="1">
        <f t="shared" si="27"/>
        <v>29.321044921875</v>
      </c>
      <c r="X48" s="8">
        <f t="shared" si="33"/>
        <v>995.85680108101292</v>
      </c>
      <c r="Y48" s="8">
        <f t="shared" si="34"/>
        <v>6.461669921875</v>
      </c>
      <c r="Z48" s="8">
        <f t="shared" si="28"/>
        <v>12.728515625</v>
      </c>
      <c r="AA48" s="9">
        <f t="shared" si="35"/>
        <v>3.9974515426343754E-2</v>
      </c>
      <c r="AB48" s="9">
        <f t="shared" si="36"/>
        <v>1.7424252297560044E-2</v>
      </c>
      <c r="AC48" s="25">
        <f t="shared" si="11"/>
        <v>1079.2501855279816</v>
      </c>
      <c r="AD48" s="20">
        <f t="shared" si="12"/>
        <v>926.68799547511662</v>
      </c>
      <c r="AE48" s="20">
        <f t="shared" si="13"/>
        <v>152.56219005286493</v>
      </c>
      <c r="AF48" s="33">
        <f t="shared" si="14"/>
        <v>0.85864057092727786</v>
      </c>
      <c r="AG48" s="33">
        <f t="shared" si="15"/>
        <v>0.32410423452768727</v>
      </c>
      <c r="AH48" s="33"/>
      <c r="AI48" s="33">
        <f t="shared" si="16"/>
        <v>0.6384364820846905</v>
      </c>
      <c r="AJ48" s="12"/>
      <c r="AK48" s="33">
        <f t="shared" si="17"/>
        <v>0.48127035830618892</v>
      </c>
      <c r="AL48" s="1">
        <f t="shared" si="37"/>
        <v>1.8693693693693694</v>
      </c>
      <c r="AM48" s="11">
        <f t="shared" si="38"/>
        <v>10.017318254198258</v>
      </c>
      <c r="AN48" s="13">
        <f t="shared" si="29"/>
        <v>2835.2219577216683</v>
      </c>
      <c r="AO48" s="29">
        <f t="shared" si="21"/>
        <v>7.20849609375</v>
      </c>
      <c r="AP48" s="29">
        <f t="shared" si="22"/>
        <v>13.475341796875</v>
      </c>
      <c r="AQ48" s="27">
        <f t="shared" si="23"/>
        <v>4.0291259765625003E-5</v>
      </c>
      <c r="AR48" s="27">
        <f t="shared" si="24"/>
        <v>1.7500244140625002E-5</v>
      </c>
    </row>
    <row r="49" spans="1:44" ht="12.75" customHeight="1" x14ac:dyDescent="0.2">
      <c r="A49" s="1"/>
      <c r="B49" s="2" t="s">
        <v>84</v>
      </c>
      <c r="C49" s="3">
        <v>42.958740234375</v>
      </c>
      <c r="D49" s="3">
        <v>36.30224609375</v>
      </c>
      <c r="E49" s="3">
        <v>22.92431640625</v>
      </c>
      <c r="F49" s="3">
        <v>35.555419921875</v>
      </c>
      <c r="G49" s="3">
        <v>132.967529296875</v>
      </c>
      <c r="H49" s="3">
        <v>132.967529296875</v>
      </c>
      <c r="I49" s="3">
        <v>132.967529296875</v>
      </c>
      <c r="J49" s="3">
        <v>132.967529296875</v>
      </c>
      <c r="K49" s="3">
        <v>132.967529296875</v>
      </c>
      <c r="L49" s="3">
        <v>132.967529296875</v>
      </c>
      <c r="M49" s="2">
        <v>41</v>
      </c>
      <c r="N49" s="3">
        <v>2.45361328125</v>
      </c>
      <c r="O49" s="16">
        <v>50</v>
      </c>
      <c r="P49" s="4">
        <v>1.07421875</v>
      </c>
      <c r="Q49" s="5">
        <v>1</v>
      </c>
      <c r="R49" s="6" t="str">
        <f t="shared" si="25"/>
        <v>Countercurrent</v>
      </c>
      <c r="S49" s="7">
        <f t="shared" si="30"/>
        <v>4.1782437151345979</v>
      </c>
      <c r="T49" s="7">
        <f t="shared" si="31"/>
        <v>4.178331698394568</v>
      </c>
      <c r="U49" s="1">
        <f t="shared" si="26"/>
        <v>39.6304931640625</v>
      </c>
      <c r="V49" s="8">
        <f t="shared" si="32"/>
        <v>992.34942516469039</v>
      </c>
      <c r="W49" s="1">
        <f t="shared" si="27"/>
        <v>29.2398681640625</v>
      </c>
      <c r="X49" s="8">
        <f t="shared" si="33"/>
        <v>995.88088913993511</v>
      </c>
      <c r="Y49" s="8">
        <f t="shared" si="34"/>
        <v>6.656494140625</v>
      </c>
      <c r="Z49" s="8">
        <f t="shared" si="28"/>
        <v>12.631103515625</v>
      </c>
      <c r="AA49" s="9">
        <f t="shared" si="35"/>
        <v>4.0580695487081458E-2</v>
      </c>
      <c r="AB49" s="9">
        <f t="shared" si="36"/>
        <v>1.7829898731346494E-2</v>
      </c>
      <c r="AC49" s="25">
        <f t="shared" si="11"/>
        <v>1128.6487593074698</v>
      </c>
      <c r="AD49" s="20">
        <f t="shared" si="12"/>
        <v>941.00749920617466</v>
      </c>
      <c r="AE49" s="20">
        <f t="shared" si="13"/>
        <v>187.64126010129519</v>
      </c>
      <c r="AF49" s="33">
        <f t="shared" si="14"/>
        <v>0.83374698412247361</v>
      </c>
      <c r="AG49" s="33">
        <f t="shared" si="15"/>
        <v>0.33225283630470015</v>
      </c>
      <c r="AH49" s="33"/>
      <c r="AI49" s="33">
        <f t="shared" si="16"/>
        <v>0.63047001620745546</v>
      </c>
      <c r="AJ49" s="12"/>
      <c r="AK49" s="33">
        <f t="shared" si="17"/>
        <v>0.48136142625607781</v>
      </c>
      <c r="AL49" s="1">
        <f t="shared" si="37"/>
        <v>1.8070175438596492</v>
      </c>
      <c r="AM49" s="11">
        <f t="shared" si="38"/>
        <v>10.09774268838537</v>
      </c>
      <c r="AN49" s="13">
        <f t="shared" si="29"/>
        <v>2941.378489851329</v>
      </c>
      <c r="AO49" s="29">
        <f t="shared" si="21"/>
        <v>7.4033203125</v>
      </c>
      <c r="AP49" s="29">
        <f t="shared" si="22"/>
        <v>13.3779296875</v>
      </c>
      <c r="AQ49" s="27">
        <f t="shared" si="23"/>
        <v>4.09017333984375E-5</v>
      </c>
      <c r="AR49" s="27">
        <f t="shared" si="24"/>
        <v>1.7907226562500003E-5</v>
      </c>
    </row>
    <row r="50" spans="1:44" ht="12.75" customHeight="1" x14ac:dyDescent="0.2">
      <c r="A50" s="1"/>
      <c r="B50" s="2" t="s">
        <v>85</v>
      </c>
      <c r="C50" s="3">
        <v>43.05615234375</v>
      </c>
      <c r="D50" s="3">
        <v>36.399658203125</v>
      </c>
      <c r="E50" s="3">
        <v>22.956787109375</v>
      </c>
      <c r="F50" s="3">
        <v>35.587890625</v>
      </c>
      <c r="G50" s="3">
        <v>132.967529296875</v>
      </c>
      <c r="H50" s="3">
        <v>132.967529296875</v>
      </c>
      <c r="I50" s="3">
        <v>132.967529296875</v>
      </c>
      <c r="J50" s="3">
        <v>132.967529296875</v>
      </c>
      <c r="K50" s="3">
        <v>132.967529296875</v>
      </c>
      <c r="L50" s="3">
        <v>132.967529296875</v>
      </c>
      <c r="M50" s="2">
        <v>41</v>
      </c>
      <c r="N50" s="3">
        <v>2.62451171875</v>
      </c>
      <c r="O50" s="16">
        <v>50</v>
      </c>
      <c r="P50" s="4">
        <v>1.13525390625</v>
      </c>
      <c r="Q50" s="5">
        <v>1</v>
      </c>
      <c r="R50" s="6" t="str">
        <f t="shared" si="25"/>
        <v>Countercurrent</v>
      </c>
      <c r="S50" s="7">
        <f t="shared" si="30"/>
        <v>4.1782549224736245</v>
      </c>
      <c r="T50" s="7">
        <f t="shared" si="31"/>
        <v>4.1783267170970362</v>
      </c>
      <c r="U50" s="1">
        <f t="shared" si="26"/>
        <v>39.7279052734375</v>
      </c>
      <c r="V50" s="8">
        <f t="shared" si="32"/>
        <v>992.31231157860202</v>
      </c>
      <c r="W50" s="1">
        <f t="shared" si="27"/>
        <v>29.2723388671875</v>
      </c>
      <c r="X50" s="8">
        <f t="shared" si="33"/>
        <v>995.87126098645024</v>
      </c>
      <c r="Y50" s="8">
        <f t="shared" si="34"/>
        <v>6.656494140625</v>
      </c>
      <c r="Z50" s="8">
        <f t="shared" si="28"/>
        <v>12.631103515625</v>
      </c>
      <c r="AA50" s="9">
        <f t="shared" si="35"/>
        <v>4.3405588173299037E-2</v>
      </c>
      <c r="AB50" s="9">
        <f t="shared" si="36"/>
        <v>1.8842778985949681E-2</v>
      </c>
      <c r="AC50" s="25">
        <f t="shared" si="11"/>
        <v>1207.2191976057977</v>
      </c>
      <c r="AD50" s="20">
        <f t="shared" si="12"/>
        <v>994.46303426405495</v>
      </c>
      <c r="AE50" s="20">
        <f t="shared" si="13"/>
        <v>212.75616334174276</v>
      </c>
      <c r="AF50" s="33">
        <f t="shared" si="14"/>
        <v>0.82376343603242164</v>
      </c>
      <c r="AG50" s="33">
        <f t="shared" si="15"/>
        <v>0.33117932148626816</v>
      </c>
      <c r="AH50" s="33"/>
      <c r="AI50" s="33">
        <f t="shared" si="16"/>
        <v>0.62843295638126007</v>
      </c>
      <c r="AJ50" s="12"/>
      <c r="AK50" s="33">
        <f t="shared" si="17"/>
        <v>0.47980613893376411</v>
      </c>
      <c r="AL50" s="1">
        <f t="shared" si="37"/>
        <v>1.8</v>
      </c>
      <c r="AM50" s="11">
        <f t="shared" si="38"/>
        <v>10.164588160561484</v>
      </c>
      <c r="AN50" s="13">
        <f t="shared" si="29"/>
        <v>3125.4513956647365</v>
      </c>
      <c r="AO50" s="29">
        <f t="shared" si="21"/>
        <v>7.46826171875</v>
      </c>
      <c r="AP50" s="29">
        <f t="shared" si="22"/>
        <v>13.44287109375</v>
      </c>
      <c r="AQ50" s="27">
        <f t="shared" si="23"/>
        <v>4.3750610351562504E-5</v>
      </c>
      <c r="AR50" s="27">
        <f t="shared" si="24"/>
        <v>1.89246826171875E-5</v>
      </c>
    </row>
    <row r="51" spans="1:44" ht="12.75" customHeight="1" x14ac:dyDescent="0.2">
      <c r="A51" s="1"/>
      <c r="B51" s="2" t="s">
        <v>86</v>
      </c>
      <c r="C51" s="3">
        <v>43.05615234375</v>
      </c>
      <c r="D51" s="3">
        <v>36.30224609375</v>
      </c>
      <c r="E51" s="3">
        <v>22.92431640625</v>
      </c>
      <c r="F51" s="3">
        <v>35.555419921875</v>
      </c>
      <c r="G51" s="3">
        <v>132.967529296875</v>
      </c>
      <c r="H51" s="3">
        <v>132.967529296875</v>
      </c>
      <c r="I51" s="3">
        <v>132.967529296875</v>
      </c>
      <c r="J51" s="3">
        <v>132.967529296875</v>
      </c>
      <c r="K51" s="3">
        <v>132.967529296875</v>
      </c>
      <c r="L51" s="3">
        <v>132.967529296875</v>
      </c>
      <c r="M51" s="2">
        <v>40</v>
      </c>
      <c r="N51" s="3">
        <v>2.45361328125</v>
      </c>
      <c r="O51" s="16">
        <v>50</v>
      </c>
      <c r="P51" s="4">
        <v>1.08642578125</v>
      </c>
      <c r="Q51" s="5">
        <v>1</v>
      </c>
      <c r="R51" s="6" t="str">
        <f t="shared" si="25"/>
        <v>Countercurrent</v>
      </c>
      <c r="S51" s="7">
        <f t="shared" si="30"/>
        <v>4.1782492947516578</v>
      </c>
      <c r="T51" s="7">
        <f t="shared" si="31"/>
        <v>4.178331698394568</v>
      </c>
      <c r="U51" s="1">
        <f t="shared" si="26"/>
        <v>39.67919921875</v>
      </c>
      <c r="V51" s="8">
        <f t="shared" si="32"/>
        <v>992.33087710743712</v>
      </c>
      <c r="W51" s="1">
        <f t="shared" si="27"/>
        <v>29.2398681640625</v>
      </c>
      <c r="X51" s="8">
        <f t="shared" si="33"/>
        <v>995.88088913993511</v>
      </c>
      <c r="Y51" s="8">
        <f t="shared" si="34"/>
        <v>6.75390625</v>
      </c>
      <c r="Z51" s="8">
        <f t="shared" si="28"/>
        <v>12.631103515625</v>
      </c>
      <c r="AA51" s="9">
        <f t="shared" si="35"/>
        <v>4.057993699108782E-2</v>
      </c>
      <c r="AB51" s="9">
        <f t="shared" si="36"/>
        <v>1.8032511216929979E-2</v>
      </c>
      <c r="AC51" s="25">
        <f t="shared" si="11"/>
        <v>1145.1456952900128</v>
      </c>
      <c r="AD51" s="20">
        <f t="shared" si="12"/>
        <v>951.70076624260855</v>
      </c>
      <c r="AE51" s="20">
        <f t="shared" si="13"/>
        <v>193.44492904740423</v>
      </c>
      <c r="AF51" s="33">
        <f t="shared" si="14"/>
        <v>0.83107395867351752</v>
      </c>
      <c r="AG51" s="33">
        <f t="shared" si="15"/>
        <v>0.33548387096774196</v>
      </c>
      <c r="AH51" s="33"/>
      <c r="AI51" s="33">
        <f t="shared" si="16"/>
        <v>0.6274193548387097</v>
      </c>
      <c r="AJ51" s="12"/>
      <c r="AK51" s="33">
        <f t="shared" si="17"/>
        <v>0.4814516129032258</v>
      </c>
      <c r="AL51" s="1">
        <f t="shared" si="37"/>
        <v>1.7835497835497836</v>
      </c>
      <c r="AM51" s="11">
        <f t="shared" si="38"/>
        <v>10.1575181284654</v>
      </c>
      <c r="AN51" s="13">
        <f t="shared" si="29"/>
        <v>2966.8086881869608</v>
      </c>
      <c r="AO51" s="29">
        <f t="shared" si="21"/>
        <v>7.500732421875</v>
      </c>
      <c r="AP51" s="29">
        <f t="shared" si="22"/>
        <v>13.3779296875</v>
      </c>
      <c r="AQ51" s="27">
        <f t="shared" si="23"/>
        <v>4.09017333984375E-5</v>
      </c>
      <c r="AR51" s="27">
        <f t="shared" si="24"/>
        <v>1.8110717773437503E-5</v>
      </c>
    </row>
    <row r="52" spans="1:44" ht="12.75" customHeight="1" x14ac:dyDescent="0.2">
      <c r="A52" s="1"/>
      <c r="B52" s="2" t="s">
        <v>87</v>
      </c>
      <c r="C52" s="3">
        <v>42.9912109375</v>
      </c>
      <c r="D52" s="3">
        <v>36.3671875</v>
      </c>
      <c r="E52" s="3">
        <v>22.956787109375</v>
      </c>
      <c r="F52" s="3">
        <v>35.587890625</v>
      </c>
      <c r="G52" s="3">
        <v>132.967529296875</v>
      </c>
      <c r="H52" s="3">
        <v>132.967529296875</v>
      </c>
      <c r="I52" s="3">
        <v>132.967529296875</v>
      </c>
      <c r="J52" s="3">
        <v>132.967529296875</v>
      </c>
      <c r="K52" s="3">
        <v>132.967529296875</v>
      </c>
      <c r="L52" s="3">
        <v>132.967529296875</v>
      </c>
      <c r="M52" s="2">
        <v>41</v>
      </c>
      <c r="N52" s="3">
        <v>2.52685546875</v>
      </c>
      <c r="O52" s="16">
        <v>50</v>
      </c>
      <c r="P52" s="4">
        <v>1.123046875</v>
      </c>
      <c r="Q52" s="5">
        <v>1</v>
      </c>
      <c r="R52" s="6" t="str">
        <f t="shared" si="25"/>
        <v>Countercurrent</v>
      </c>
      <c r="S52" s="7">
        <f t="shared" si="30"/>
        <v>4.1782492947516578</v>
      </c>
      <c r="T52" s="7">
        <f t="shared" si="31"/>
        <v>4.1783267170970362</v>
      </c>
      <c r="U52" s="1">
        <f t="shared" si="26"/>
        <v>39.67919921875</v>
      </c>
      <c r="V52" s="8">
        <f t="shared" si="32"/>
        <v>992.33087710743712</v>
      </c>
      <c r="W52" s="1">
        <f t="shared" si="27"/>
        <v>29.2723388671875</v>
      </c>
      <c r="X52" s="8">
        <f t="shared" si="33"/>
        <v>995.87126098645024</v>
      </c>
      <c r="Y52" s="8">
        <f t="shared" si="34"/>
        <v>6.6240234375</v>
      </c>
      <c r="Z52" s="8">
        <f t="shared" si="28"/>
        <v>12.631103515625</v>
      </c>
      <c r="AA52" s="9">
        <f t="shared" si="35"/>
        <v>4.1791278393806856E-2</v>
      </c>
      <c r="AB52" s="9">
        <f t="shared" si="36"/>
        <v>1.864016845921904E-2</v>
      </c>
      <c r="AC52" s="25">
        <f t="shared" si="11"/>
        <v>1156.6497421715142</v>
      </c>
      <c r="AD52" s="20">
        <f t="shared" si="12"/>
        <v>983.76988335799001</v>
      </c>
      <c r="AE52" s="20">
        <f t="shared" si="13"/>
        <v>172.87985881352415</v>
      </c>
      <c r="AF52" s="33">
        <f t="shared" si="14"/>
        <v>0.8505339581116782</v>
      </c>
      <c r="AG52" s="33">
        <f t="shared" si="15"/>
        <v>0.33063209076175043</v>
      </c>
      <c r="AH52" s="33"/>
      <c r="AI52" s="33">
        <f t="shared" si="16"/>
        <v>0.63047001620745546</v>
      </c>
      <c r="AJ52" s="12"/>
      <c r="AK52" s="33">
        <f t="shared" si="17"/>
        <v>0.48055105348460292</v>
      </c>
      <c r="AL52" s="1">
        <f t="shared" si="37"/>
        <v>1.8114035087719298</v>
      </c>
      <c r="AM52" s="11">
        <f t="shared" si="38"/>
        <v>10.111193771543141</v>
      </c>
      <c r="AN52" s="13">
        <f t="shared" si="29"/>
        <v>3010.3419831040692</v>
      </c>
      <c r="AO52" s="29">
        <f t="shared" si="21"/>
        <v>7.4033203125</v>
      </c>
      <c r="AP52" s="29">
        <f t="shared" si="22"/>
        <v>13.410400390625</v>
      </c>
      <c r="AQ52" s="27">
        <f t="shared" si="23"/>
        <v>4.2122680664062502E-5</v>
      </c>
      <c r="AR52" s="27">
        <f t="shared" si="24"/>
        <v>1.872119140625E-5</v>
      </c>
    </row>
    <row r="53" spans="1:44" ht="12.75" customHeight="1" x14ac:dyDescent="0.2">
      <c r="A53" s="1"/>
      <c r="B53" s="2" t="s">
        <v>88</v>
      </c>
      <c r="C53" s="3">
        <v>42.9912109375</v>
      </c>
      <c r="D53" s="3">
        <v>36.30224609375</v>
      </c>
      <c r="E53" s="3">
        <v>22.92431640625</v>
      </c>
      <c r="F53" s="3">
        <v>35.555419921875</v>
      </c>
      <c r="G53" s="3">
        <v>132.967529296875</v>
      </c>
      <c r="H53" s="3">
        <v>132.967529296875</v>
      </c>
      <c r="I53" s="3">
        <v>132.967529296875</v>
      </c>
      <c r="J53" s="3">
        <v>132.967529296875</v>
      </c>
      <c r="K53" s="3">
        <v>132.967529296875</v>
      </c>
      <c r="L53" s="3">
        <v>132.967529296875</v>
      </c>
      <c r="M53" s="2">
        <v>41</v>
      </c>
      <c r="N53" s="3">
        <v>2.55126953125</v>
      </c>
      <c r="O53" s="16">
        <v>50</v>
      </c>
      <c r="P53" s="4">
        <v>1.07421875</v>
      </c>
      <c r="Q53" s="5">
        <v>1</v>
      </c>
      <c r="R53" s="6" t="str">
        <f t="shared" si="25"/>
        <v>Countercurrent</v>
      </c>
      <c r="S53" s="7">
        <f t="shared" si="30"/>
        <v>4.1782455696570997</v>
      </c>
      <c r="T53" s="7">
        <f t="shared" si="31"/>
        <v>4.178331698394568</v>
      </c>
      <c r="U53" s="1">
        <f t="shared" si="26"/>
        <v>39.646728515625</v>
      </c>
      <c r="V53" s="8">
        <f t="shared" si="32"/>
        <v>992.34324442110233</v>
      </c>
      <c r="W53" s="1">
        <f t="shared" si="27"/>
        <v>29.2398681640625</v>
      </c>
      <c r="X53" s="8">
        <f t="shared" si="33"/>
        <v>995.88088913993511</v>
      </c>
      <c r="Y53" s="8">
        <f t="shared" si="34"/>
        <v>6.68896484375</v>
      </c>
      <c r="Z53" s="8">
        <f t="shared" si="28"/>
        <v>12.631103515625</v>
      </c>
      <c r="AA53" s="9">
        <f t="shared" si="35"/>
        <v>4.2195584733888826E-2</v>
      </c>
      <c r="AB53" s="9">
        <f t="shared" si="36"/>
        <v>1.7829898731346494E-2</v>
      </c>
      <c r="AC53" s="25">
        <f t="shared" si="11"/>
        <v>1179.2880134870375</v>
      </c>
      <c r="AD53" s="20">
        <f t="shared" si="12"/>
        <v>941.00749920617466</v>
      </c>
      <c r="AE53" s="20">
        <f t="shared" si="13"/>
        <v>238.2805142808628</v>
      </c>
      <c r="AF53" s="33">
        <f t="shared" si="14"/>
        <v>0.79794544542491275</v>
      </c>
      <c r="AG53" s="33">
        <f t="shared" si="15"/>
        <v>0.33333333333333331</v>
      </c>
      <c r="AH53" s="33"/>
      <c r="AI53" s="33">
        <f t="shared" si="16"/>
        <v>0.62944983818770228</v>
      </c>
      <c r="AJ53" s="12"/>
      <c r="AK53" s="33">
        <f t="shared" si="17"/>
        <v>0.48139158576051777</v>
      </c>
      <c r="AL53" s="1">
        <f t="shared" si="37"/>
        <v>1.7991266375545851</v>
      </c>
      <c r="AM53" s="11">
        <f t="shared" si="38"/>
        <v>10.117699736969831</v>
      </c>
      <c r="AN53" s="13">
        <f t="shared" si="29"/>
        <v>3067.2876146311241</v>
      </c>
      <c r="AO53" s="29">
        <f t="shared" si="21"/>
        <v>7.435791015625</v>
      </c>
      <c r="AP53" s="29">
        <f t="shared" si="22"/>
        <v>13.3779296875</v>
      </c>
      <c r="AQ53" s="27">
        <f t="shared" si="23"/>
        <v>4.2529663085937502E-5</v>
      </c>
      <c r="AR53" s="27">
        <f t="shared" si="24"/>
        <v>1.7907226562500003E-5</v>
      </c>
    </row>
    <row r="54" spans="1:44" ht="12.75" customHeight="1" x14ac:dyDescent="0.2">
      <c r="A54" s="1"/>
      <c r="B54" s="2" t="s">
        <v>89</v>
      </c>
      <c r="C54" s="3">
        <v>42.9912109375</v>
      </c>
      <c r="D54" s="3">
        <v>36.30224609375</v>
      </c>
      <c r="E54" s="3">
        <v>22.956787109375</v>
      </c>
      <c r="F54" s="3">
        <v>35.587890625</v>
      </c>
      <c r="G54" s="3">
        <v>132.967529296875</v>
      </c>
      <c r="H54" s="3">
        <v>132.967529296875</v>
      </c>
      <c r="I54" s="3">
        <v>132.967529296875</v>
      </c>
      <c r="J54" s="3">
        <v>132.967529296875</v>
      </c>
      <c r="K54" s="3">
        <v>132.967529296875</v>
      </c>
      <c r="L54" s="3">
        <v>132.967529296875</v>
      </c>
      <c r="M54" s="2">
        <v>41</v>
      </c>
      <c r="N54" s="3">
        <v>2.45361328125</v>
      </c>
      <c r="O54" s="16">
        <v>50</v>
      </c>
      <c r="P54" s="4">
        <v>1.123046875</v>
      </c>
      <c r="Q54" s="5">
        <v>1</v>
      </c>
      <c r="R54" s="6" t="str">
        <f t="shared" si="25"/>
        <v>Countercurrent</v>
      </c>
      <c r="S54" s="7">
        <f t="shared" si="30"/>
        <v>4.1782455696570997</v>
      </c>
      <c r="T54" s="7">
        <f t="shared" si="31"/>
        <v>4.1783267170970362</v>
      </c>
      <c r="U54" s="1">
        <f t="shared" si="26"/>
        <v>39.646728515625</v>
      </c>
      <c r="V54" s="8">
        <f t="shared" si="32"/>
        <v>992.34324442110233</v>
      </c>
      <c r="W54" s="1">
        <f t="shared" si="27"/>
        <v>29.2723388671875</v>
      </c>
      <c r="X54" s="8">
        <f t="shared" si="33"/>
        <v>995.87126098645024</v>
      </c>
      <c r="Y54" s="8">
        <f t="shared" si="34"/>
        <v>6.68896484375</v>
      </c>
      <c r="Z54" s="8">
        <f t="shared" si="28"/>
        <v>12.631103515625</v>
      </c>
      <c r="AA54" s="9">
        <f t="shared" si="35"/>
        <v>4.0580442734505527E-2</v>
      </c>
      <c r="AB54" s="9">
        <f t="shared" si="36"/>
        <v>1.864016845921904E-2</v>
      </c>
      <c r="AC54" s="25">
        <f t="shared" si="11"/>
        <v>1134.1478024444714</v>
      </c>
      <c r="AD54" s="20">
        <f t="shared" si="12"/>
        <v>983.76988335799001</v>
      </c>
      <c r="AE54" s="20">
        <f t="shared" si="13"/>
        <v>150.37791908648137</v>
      </c>
      <c r="AF54" s="33">
        <f t="shared" si="14"/>
        <v>0.86740888730519405</v>
      </c>
      <c r="AG54" s="33">
        <f t="shared" si="15"/>
        <v>0.33387358184764993</v>
      </c>
      <c r="AH54" s="33"/>
      <c r="AI54" s="33">
        <f t="shared" si="16"/>
        <v>0.63047001620745546</v>
      </c>
      <c r="AJ54" s="12"/>
      <c r="AK54" s="33">
        <f t="shared" si="17"/>
        <v>0.48217179902755269</v>
      </c>
      <c r="AL54" s="1">
        <f t="shared" si="37"/>
        <v>1.8026315789473684</v>
      </c>
      <c r="AM54" s="11">
        <f t="shared" si="38"/>
        <v>10.084281747902962</v>
      </c>
      <c r="AN54" s="13">
        <f t="shared" si="29"/>
        <v>2959.6549905378051</v>
      </c>
      <c r="AO54" s="29">
        <f t="shared" si="21"/>
        <v>7.4033203125</v>
      </c>
      <c r="AP54" s="29">
        <f t="shared" si="22"/>
        <v>13.345458984375</v>
      </c>
      <c r="AQ54" s="27">
        <f t="shared" si="23"/>
        <v>4.09017333984375E-5</v>
      </c>
      <c r="AR54" s="27">
        <f t="shared" si="24"/>
        <v>1.872119140625E-5</v>
      </c>
    </row>
    <row r="55" spans="1:44" ht="12.75" customHeight="1" x14ac:dyDescent="0.2">
      <c r="A55" s="1"/>
      <c r="B55" s="32" t="s">
        <v>113</v>
      </c>
      <c r="C55" s="3">
        <f>AVERAGE(C2:C54)</f>
        <v>45.803909013856135</v>
      </c>
      <c r="D55" s="22">
        <f t="shared" ref="D55:AR55" si="39">AVERAGE(D2:D54)</f>
        <v>38.268255269752359</v>
      </c>
      <c r="E55" s="22">
        <f t="shared" si="39"/>
        <v>22.921253132370282</v>
      </c>
      <c r="F55" s="22">
        <f t="shared" si="39"/>
        <v>37.433206810141506</v>
      </c>
      <c r="G55" s="22">
        <f t="shared" si="39"/>
        <v>132.967529296875</v>
      </c>
      <c r="H55" s="22">
        <f t="shared" si="39"/>
        <v>132.967529296875</v>
      </c>
      <c r="I55" s="22">
        <f t="shared" si="39"/>
        <v>132.967529296875</v>
      </c>
      <c r="J55" s="22">
        <f t="shared" si="39"/>
        <v>132.967529296875</v>
      </c>
      <c r="K55" s="22">
        <f t="shared" si="39"/>
        <v>132.967529296875</v>
      </c>
      <c r="L55" s="22">
        <f t="shared" si="39"/>
        <v>132.967529296875</v>
      </c>
      <c r="M55" s="21">
        <f t="shared" si="39"/>
        <v>41.339622641509436</v>
      </c>
      <c r="N55" s="22">
        <f t="shared" si="39"/>
        <v>2.5042839770047172</v>
      </c>
      <c r="O55" s="39">
        <f t="shared" si="39"/>
        <v>50</v>
      </c>
      <c r="P55" s="23">
        <f t="shared" si="39"/>
        <v>1.1225862323113207</v>
      </c>
      <c r="Q55" s="22">
        <f t="shared" si="39"/>
        <v>1</v>
      </c>
      <c r="R55" s="24" t="str">
        <f t="shared" si="25"/>
        <v>Countercurrent</v>
      </c>
      <c r="S55" s="28">
        <f t="shared" si="39"/>
        <v>4.1786213178828255</v>
      </c>
      <c r="T55" s="28">
        <f t="shared" si="39"/>
        <v>4.1782143711693864</v>
      </c>
      <c r="U55" s="28">
        <f t="shared" si="39"/>
        <v>42.036082141804243</v>
      </c>
      <c r="V55" s="22">
        <f t="shared" si="39"/>
        <v>991.39535375281741</v>
      </c>
      <c r="W55" s="28">
        <f t="shared" si="39"/>
        <v>30.177229971255898</v>
      </c>
      <c r="X55" s="22">
        <f t="shared" si="39"/>
        <v>995.59572028516254</v>
      </c>
      <c r="Y55" s="22">
        <f t="shared" si="39"/>
        <v>7.5356537441037732</v>
      </c>
      <c r="Z55" s="22">
        <f t="shared" si="39"/>
        <v>14.511953677771226</v>
      </c>
      <c r="AA55" s="28">
        <f t="shared" si="39"/>
        <v>4.1378856281485216E-2</v>
      </c>
      <c r="AB55" s="28">
        <f t="shared" si="39"/>
        <v>1.8627329067653221E-2</v>
      </c>
      <c r="AC55" s="28">
        <f t="shared" si="39"/>
        <v>1303.0698182875292</v>
      </c>
      <c r="AD55" s="23">
        <f t="shared" si="39"/>
        <v>1130.4045652953278</v>
      </c>
      <c r="AE55" s="23">
        <f t="shared" si="39"/>
        <v>172.66525299220072</v>
      </c>
      <c r="AF55" s="42">
        <f t="shared" si="39"/>
        <v>0.86705803602603371</v>
      </c>
      <c r="AG55" s="42">
        <f t="shared" si="39"/>
        <v>0.32931417321974898</v>
      </c>
      <c r="AH55" s="42" t="e">
        <f t="shared" si="39"/>
        <v>#DIV/0!</v>
      </c>
      <c r="AI55" s="42">
        <f t="shared" si="39"/>
        <v>0.63393861746992664</v>
      </c>
      <c r="AJ55" s="42" t="e">
        <f t="shared" si="39"/>
        <v>#DIV/0!</v>
      </c>
      <c r="AK55" s="42">
        <f t="shared" si="39"/>
        <v>0.48162639534483787</v>
      </c>
      <c r="AL55" s="22">
        <f t="shared" si="39"/>
        <v>1.8325052427123081</v>
      </c>
      <c r="AM55" s="22">
        <f t="shared" si="39"/>
        <v>11.508331206390563</v>
      </c>
      <c r="AN55" s="28">
        <f t="shared" si="39"/>
        <v>2978.3885628173834</v>
      </c>
      <c r="AO55" s="41">
        <f t="shared" si="39"/>
        <v>8.3707022037146235</v>
      </c>
      <c r="AP55" s="41">
        <f t="shared" si="39"/>
        <v>15.347002137382075</v>
      </c>
      <c r="AQ55" s="40">
        <f t="shared" si="39"/>
        <v>4.1746413896668617E-5</v>
      </c>
      <c r="AR55" s="40">
        <f t="shared" si="39"/>
        <v>1.8713512492629716E-5</v>
      </c>
    </row>
    <row r="56" spans="1:44" ht="12.75" customHeight="1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2"/>
      <c r="N56" s="3"/>
      <c r="P56" s="4"/>
      <c r="Q56" s="5"/>
      <c r="R56" s="6" t="str">
        <f t="shared" si="25"/>
        <v/>
      </c>
      <c r="S56" s="7" t="str">
        <f>IF(ISNUMBER(N56),1.15290498E-12*(U56^6)-3.5879038802E-10*(U56^5)+4.710833256816E-08*(U56^4)-3.38194190874219E-06*(U56^3)+0.000148978977392744*(U56^2)-0.00373903643230733*(U56)+4.21734712411944,"")</f>
        <v/>
      </c>
      <c r="T56" s="7" t="str">
        <f>IF(ISNUMBER(N56),1.15290498E-12*(W56^6)-3.5879038802E-10*(W56^5)+4.710833256816E-08*(W56^4)-3.38194190874219E-06*(W56^3)+0.000148978977392744*(W56^2)-0.00373903643230733*(W56)+4.21734712411944,"")</f>
        <v/>
      </c>
      <c r="U56" s="1" t="str">
        <f t="shared" si="26"/>
        <v/>
      </c>
      <c r="V56" s="8" t="str">
        <f>IF(ISNUMBER(D56),-0.0000002301*(U56^4)+0.0000569866*(U56^3)-0.0082923226*(U56^2)+0.0654036947*U56+999.8017570756,"")</f>
        <v/>
      </c>
      <c r="W56" s="1" t="str">
        <f t="shared" si="27"/>
        <v/>
      </c>
      <c r="X56" s="8" t="str">
        <f>IF(ISNUMBER(D56),-0.0000002301*(W56^4)+0.0000569866*(W56^3)-0.0082923226*(W56^2)+0.0654036947*W56+999.8017570756,"")</f>
        <v/>
      </c>
      <c r="Y56" s="8" t="str">
        <f>IF(ISNUMBER(C56),IF(R56="Countercurrent",C56-D56,D56-C56),"")</f>
        <v/>
      </c>
      <c r="Z56" s="8" t="str">
        <f t="shared" si="28"/>
        <v/>
      </c>
      <c r="AA56" s="9" t="str">
        <f>IF(ISNUMBER(N56),N56*V56/(1000*60),"")</f>
        <v/>
      </c>
      <c r="AB56" s="9" t="str">
        <f>IF(ISNUMBER(P56),P56*X56/(1000*60),"")</f>
        <v/>
      </c>
      <c r="AC56" s="10" t="str">
        <f>IF(SUM($A$1:$A$959)=0,IF(ROW($A56)=6,"Hidden",""),IF(ISNUMBER(AA56),AA56*S56*ABS(Y56)*1000,""))</f>
        <v/>
      </c>
      <c r="AD56" s="10" t="str">
        <f>IF(SUM($A$1:$A$959)=0,IF(ROW($A56)=6,"Hidden",""),IF(ISNUMBER(AB56),AB56*T56*Z56*1000,""))</f>
        <v/>
      </c>
      <c r="AE56" s="10" t="str">
        <f>IF(SUM($A$1:$A$959)=0,IF(ROW($A56)=6,"Hidden",""),IF(ISNUMBER(AC56),AC56-AD56,""))</f>
        <v/>
      </c>
      <c r="AF56" s="11" t="str">
        <f>IF(SUM($A$1:$A$959)=0,IF(ROW($A56)=6,"Hidden",""),IF(ISNUMBER(AC56),IF(AC56=0,0,AD56*100/AC56),""))</f>
        <v/>
      </c>
      <c r="AG56" s="11" t="str">
        <f>IF(SUM($A$1:$A$999)=0,IF(ROW($A56)=6,"Hidden",""),IF(ISNUMBER(C56),IF(R56="cocurrent",IF(D56=E56,0,100*(D56-C56)/(D56-E56)),IF(C56=E56,0,100*(C56-D56)/(C56-E56))),""))</f>
        <v/>
      </c>
      <c r="AH56" s="1">
        <f>IF(ISNUMBER(C56),IF(R56="Cocurrent",C56-F56,C56-E56),0)</f>
        <v>0</v>
      </c>
      <c r="AI56" s="11" t="str">
        <f>IF(SUM($A$1:$A$999)=0,IF(ROW($A56)=6,"Hidden",""),IF(ISNUMBER(C56),IF(R56="cocurrent",IF(D56=E56,0,100*(F56-E56)/(D56-E56)),IF(C56=E56,0,100*(F56-E56)/(C56-E56))),""))</f>
        <v/>
      </c>
      <c r="AJ56" s="12">
        <f>IF(ISNUMBER(C56),IF(R56="Cocurrent",C56-F56,C56-E56),0)</f>
        <v>0</v>
      </c>
      <c r="AK56" s="11" t="str">
        <f>IF(SUM($A$1:$A$959)=0,IF(ROW($A56)=6,"Hidden",""),IF(ISNUMBER(AG56),(AG56+AI56)/2,""))</f>
        <v/>
      </c>
      <c r="AL56" s="1">
        <f>IF(C56=F56,0,(D56-E56)/(C56-F56))</f>
        <v>0</v>
      </c>
      <c r="AM56" s="11" t="str">
        <f>IF(ISNUMBER(C56),IF(OR(AL56&lt;=0,AL56=1),0,((D56-E56)-(C56-F56))/LN(AL56)),"")</f>
        <v/>
      </c>
      <c r="AN56" s="13" t="str">
        <f t="shared" si="29"/>
        <v/>
      </c>
      <c r="AO56" s="14" t="str">
        <f>IF(ISNUMBER(A56),IF(ROW($A56)=2,1-(A56/12),""),"")</f>
        <v/>
      </c>
      <c r="AP56" s="43"/>
      <c r="AQ56" s="43"/>
      <c r="AR56" s="43"/>
    </row>
  </sheetData>
  <printOptions gridLines="1"/>
  <pageMargins left="0.75" right="0.75" top="1" bottom="1" header="0.5" footer="0.5"/>
  <pageSetup orientation="landscape" r:id="rId1"/>
  <headerFooter alignWithMargins="0">
    <oddHeader>HT32-XC-304 Plate Heat Exchanger - Run 1 Results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1" sqref="Q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"/>
  <sheetViews>
    <sheetView workbookViewId="0">
      <selection activeCell="E12" sqref="E12"/>
    </sheetView>
  </sheetViews>
  <sheetFormatPr defaultRowHeight="12.75" x14ac:dyDescent="0.2"/>
  <sheetData>
    <row r="3" spans="2:4" x14ac:dyDescent="0.2">
      <c r="C3" s="31" t="s">
        <v>98</v>
      </c>
      <c r="D3" s="31" t="s">
        <v>99</v>
      </c>
    </row>
    <row r="4" spans="2:4" x14ac:dyDescent="0.2">
      <c r="B4">
        <v>50</v>
      </c>
      <c r="C4">
        <f>'Run 3 (50%)'!AC55</f>
        <v>1303.0698182875292</v>
      </c>
      <c r="D4">
        <f>'Run 3 (50%)'!AD55</f>
        <v>1130.4045652953278</v>
      </c>
    </row>
    <row r="5" spans="2:4" x14ac:dyDescent="0.2">
      <c r="B5">
        <v>75</v>
      </c>
      <c r="C5">
        <f>'Run 2 (75%)'!AC40</f>
        <v>1465.6756735513466</v>
      </c>
      <c r="D5">
        <f>'Run 2 (75%)'!AD40</f>
        <v>1314.3487271483846</v>
      </c>
    </row>
    <row r="6" spans="2:4" x14ac:dyDescent="0.2">
      <c r="B6">
        <v>100</v>
      </c>
      <c r="C6">
        <f>'Run 1 (100%)'!AC51</f>
        <v>1296.0289207625224</v>
      </c>
      <c r="D6">
        <f>'Run 1 (100%)'!AD51</f>
        <v>1135.2200321612902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H29" sqref="H29"/>
    </sheetView>
  </sheetViews>
  <sheetFormatPr defaultRowHeight="12.75" x14ac:dyDescent="0.2"/>
  <sheetData>
    <row r="3" spans="1:3" x14ac:dyDescent="0.2">
      <c r="B3" s="31" t="s">
        <v>96</v>
      </c>
      <c r="C3" s="31" t="s">
        <v>97</v>
      </c>
    </row>
    <row r="4" spans="1:3" x14ac:dyDescent="0.2">
      <c r="A4" s="30">
        <v>0.5</v>
      </c>
      <c r="B4" s="29">
        <f>'Run 3 (50%)'!Y55</f>
        <v>7.5356537441037732</v>
      </c>
      <c r="C4" s="29">
        <f>'Run 3 (50%)'!Z55</f>
        <v>14.511953677771226</v>
      </c>
    </row>
    <row r="5" spans="1:3" x14ac:dyDescent="0.2">
      <c r="A5" s="30">
        <v>0.75</v>
      </c>
      <c r="B5" s="29">
        <f>'Run 2 (75%)'!Y40</f>
        <v>8.5440673828125</v>
      </c>
      <c r="C5" s="29">
        <f>'Run 2 (75%)'!Z40</f>
        <v>10.87939453125</v>
      </c>
    </row>
    <row r="6" spans="1:3" x14ac:dyDescent="0.2">
      <c r="A6" s="30">
        <v>1</v>
      </c>
      <c r="B6" s="29">
        <f>'Run 1 (100%)'!Y51</f>
        <v>7.5259137834821432</v>
      </c>
      <c r="C6" s="29">
        <f>'Run 1 (100%)'!Z51</f>
        <v>8.0182756696428577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7"/>
  <sheetViews>
    <sheetView tabSelected="1" workbookViewId="0">
      <selection activeCell="S12" sqref="S12"/>
    </sheetView>
  </sheetViews>
  <sheetFormatPr defaultRowHeight="12.75" x14ac:dyDescent="0.2"/>
  <sheetData>
    <row r="5" spans="2:3" x14ac:dyDescent="0.2">
      <c r="B5" s="30">
        <v>0.5</v>
      </c>
      <c r="C5" s="34">
        <f>'Run 3 (50%)'!AF55</f>
        <v>0.86705803602603371</v>
      </c>
    </row>
    <row r="6" spans="2:3" x14ac:dyDescent="0.2">
      <c r="B6" s="30">
        <v>0.75</v>
      </c>
      <c r="C6" s="34">
        <f>'Run 2 (75%)'!AF40</f>
        <v>0.89323136149808879</v>
      </c>
    </row>
    <row r="7" spans="2:3" x14ac:dyDescent="0.2">
      <c r="B7" s="30">
        <v>1</v>
      </c>
      <c r="C7" s="34">
        <f>'Run 1 (100%)'!AF51</f>
        <v>0.86936831373869661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H14"/>
  <sheetViews>
    <sheetView workbookViewId="0">
      <selection activeCell="E5" sqref="E5:H14"/>
    </sheetView>
  </sheetViews>
  <sheetFormatPr defaultRowHeight="12.75" x14ac:dyDescent="0.2"/>
  <cols>
    <col min="5" max="5" width="23.140625" bestFit="1" customWidth="1"/>
    <col min="6" max="6" width="13" customWidth="1"/>
    <col min="7" max="7" width="14.140625" customWidth="1"/>
    <col min="8" max="8" width="13.7109375" customWidth="1"/>
  </cols>
  <sheetData>
    <row r="5" spans="5:8" x14ac:dyDescent="0.2">
      <c r="E5" s="44" t="s">
        <v>100</v>
      </c>
      <c r="F5" s="45" t="s">
        <v>101</v>
      </c>
      <c r="G5" s="45" t="s">
        <v>102</v>
      </c>
      <c r="H5" s="45" t="s">
        <v>103</v>
      </c>
    </row>
    <row r="6" spans="5:8" x14ac:dyDescent="0.2">
      <c r="E6" s="37" t="s">
        <v>104</v>
      </c>
      <c r="F6" s="35">
        <f>'Run 1 (100%)'!AC51</f>
        <v>1296.0289207625224</v>
      </c>
      <c r="G6" s="35">
        <f>'Run 2 (75%)'!AC40</f>
        <v>1465.6756735513466</v>
      </c>
      <c r="H6" s="35">
        <f>'Run 3 (50%)'!AC55</f>
        <v>1303.0698182875292</v>
      </c>
    </row>
    <row r="7" spans="5:8" x14ac:dyDescent="0.2">
      <c r="E7" s="37" t="s">
        <v>105</v>
      </c>
      <c r="F7" s="35">
        <f>'Run 1 (100%)'!AD51</f>
        <v>1135.2200321612902</v>
      </c>
      <c r="G7" s="35">
        <f>'Run 2 (75%)'!AD40</f>
        <v>1314.3487271483846</v>
      </c>
      <c r="H7" s="35">
        <f>'Run 3 (50%)'!AD55</f>
        <v>1130.4045652953278</v>
      </c>
    </row>
    <row r="8" spans="5:8" x14ac:dyDescent="0.2">
      <c r="E8" s="37" t="s">
        <v>106</v>
      </c>
      <c r="F8" s="35">
        <f>'Run 1 (100%)'!AA51</f>
        <v>4.1207082030854672E-2</v>
      </c>
      <c r="G8" s="35">
        <f>'Run 2 (75%)'!AA40</f>
        <v>4.1068930031472349E-2</v>
      </c>
      <c r="H8" s="35">
        <f>'Run 3 (50%)'!AA55</f>
        <v>4.1378856281485216E-2</v>
      </c>
    </row>
    <row r="9" spans="5:8" x14ac:dyDescent="0.2">
      <c r="E9" s="37" t="s">
        <v>107</v>
      </c>
      <c r="F9" s="35">
        <f>'Run 2 (75%)'!AB40</f>
        <v>2.8886711453203897E-2</v>
      </c>
      <c r="G9" s="35">
        <f>'Run 2 (75%)'!AB40</f>
        <v>2.8886711453203897E-2</v>
      </c>
      <c r="H9" s="35">
        <f>'Run 3 (50%)'!AB55</f>
        <v>1.8627329067653221E-2</v>
      </c>
    </row>
    <row r="10" spans="5:8" x14ac:dyDescent="0.2">
      <c r="E10" s="37" t="s">
        <v>108</v>
      </c>
      <c r="F10" s="35">
        <f>'Run 1 (100%)'!AE51</f>
        <v>160.8088886012323</v>
      </c>
      <c r="G10" s="35">
        <f>'Run 2 (75%)'!AE40</f>
        <v>151.32694640296171</v>
      </c>
      <c r="H10" s="35">
        <f>'Run 3 (50%)'!AE55</f>
        <v>172.66525299220072</v>
      </c>
    </row>
    <row r="11" spans="5:8" ht="14.25" x14ac:dyDescent="0.2">
      <c r="E11" s="37" t="s">
        <v>109</v>
      </c>
      <c r="F11" s="35">
        <f>'Run 1 (100%)'!AN51</f>
        <v>3531.0769093664462</v>
      </c>
      <c r="G11" s="35">
        <f>'Run 2 (75%)'!AN40</f>
        <v>3382.9218160494024</v>
      </c>
      <c r="H11" s="35">
        <f>'Run 3 (50%)'!AN55</f>
        <v>2978.3885628173834</v>
      </c>
    </row>
    <row r="12" spans="5:8" x14ac:dyDescent="0.2">
      <c r="E12" s="37" t="s">
        <v>110</v>
      </c>
      <c r="F12" s="38">
        <f>'Run 1 (100%)'!AK51</f>
        <v>0.44479895097002092</v>
      </c>
      <c r="G12" s="38">
        <f>'Run 2 (75%)'!AK40</f>
        <v>0.45856972438088944</v>
      </c>
      <c r="H12" s="38">
        <f>'Run 3 (50%)'!AK55</f>
        <v>0.48162639534483787</v>
      </c>
    </row>
    <row r="13" spans="5:8" ht="14.25" x14ac:dyDescent="0.2">
      <c r="E13" s="37" t="s">
        <v>111</v>
      </c>
      <c r="F13" s="36">
        <f>'Run 1 (100%)'!AQ51</f>
        <v>4.1483136858258947E-5</v>
      </c>
      <c r="G13" s="36">
        <f>'Run 2 (75%)'!AQ40</f>
        <v>4.1394396330180931E-5</v>
      </c>
      <c r="H13" s="36">
        <f>'Run 3 (50%)'!AQ55</f>
        <v>4.1746413896668617E-5</v>
      </c>
    </row>
    <row r="14" spans="5:8" ht="14.25" x14ac:dyDescent="0.2">
      <c r="E14" s="37" t="s">
        <v>112</v>
      </c>
      <c r="F14" s="36">
        <f>'Run 1 (100%)'!AR51</f>
        <v>3.4012102399553577E-5</v>
      </c>
      <c r="G14" s="36">
        <f>'Run 2 (75%)'!AR40</f>
        <v>2.9002852590460523E-5</v>
      </c>
      <c r="H14" s="36">
        <f>'Run 3 (50%)'!AR55</f>
        <v>1.8713512492629716E-5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Run 1 (100%)</vt:lpstr>
      <vt:lpstr>Run 2 (75%)</vt:lpstr>
      <vt:lpstr>Run 3 (50%)</vt:lpstr>
      <vt:lpstr>#4. Graph</vt:lpstr>
      <vt:lpstr>#4. Bar Graph</vt:lpstr>
      <vt:lpstr>#5a. Bar Graph</vt:lpstr>
      <vt:lpstr>#5b. Bar Graph</vt:lpstr>
      <vt:lpstr>Table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levi</cp:lastModifiedBy>
  <dcterms:created xsi:type="dcterms:W3CDTF">2011-11-05T06:01:04Z</dcterms:created>
  <dcterms:modified xsi:type="dcterms:W3CDTF">2011-11-15T07:54:24Z</dcterms:modified>
</cp:coreProperties>
</file>