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2240" firstSheet="6" activeTab="9"/>
  </bookViews>
  <sheets>
    <sheet name="TAF_PG_AIR" sheetId="1" r:id="rId1"/>
    <sheet name="Chart1" sheetId="7" r:id="rId2"/>
    <sheet name="DATA_PG_AIR" sheetId="2" r:id="rId3"/>
    <sheet name="Sheet3" sheetId="3" r:id="rId4"/>
    <sheet name="IG" sheetId="10" r:id="rId5"/>
    <sheet name="Sheet1" sheetId="8" r:id="rId6"/>
    <sheet name="Sheet2" sheetId="9" r:id="rId7"/>
    <sheet name="Concen" sheetId="12" r:id="rId8"/>
    <sheet name="Sheet4" sheetId="11" r:id="rId9"/>
    <sheet name="Sheet5" sheetId="13" r:id="rId10"/>
  </sheets>
  <calcPr calcId="145621"/>
</workbook>
</file>

<file path=xl/calcChain.xml><?xml version="1.0" encoding="utf-8"?>
<calcChain xmlns="http://schemas.openxmlformats.org/spreadsheetml/2006/main">
  <c r="J8" i="11" l="1"/>
  <c r="J7" i="11"/>
  <c r="O17" i="8" l="1"/>
  <c r="O18" i="8"/>
  <c r="O19" i="8"/>
  <c r="O20" i="8"/>
  <c r="O21" i="8"/>
  <c r="O22" i="8"/>
  <c r="O23" i="8"/>
  <c r="O24" i="8"/>
  <c r="O25" i="8"/>
  <c r="O26" i="8"/>
  <c r="O27" i="8"/>
  <c r="O16" i="8"/>
  <c r="P17" i="1"/>
  <c r="P18" i="1"/>
  <c r="P19" i="1"/>
  <c r="P20" i="1"/>
  <c r="P21" i="1"/>
  <c r="P22" i="1"/>
  <c r="P23" i="1"/>
  <c r="P24" i="1"/>
  <c r="P25" i="1"/>
  <c r="P26" i="1"/>
  <c r="P27" i="1"/>
  <c r="P16" i="1"/>
  <c r="O27" i="1"/>
  <c r="O26" i="1"/>
  <c r="O25" i="1"/>
  <c r="O24" i="1"/>
  <c r="O23" i="1"/>
  <c r="O22" i="1"/>
  <c r="O21" i="1"/>
  <c r="O20" i="1"/>
  <c r="O19" i="1"/>
  <c r="O18" i="1"/>
  <c r="O17" i="1"/>
  <c r="O16" i="1"/>
  <c r="O16" i="3"/>
  <c r="O17" i="3"/>
  <c r="O18" i="3"/>
  <c r="O19" i="3"/>
  <c r="O20" i="3"/>
  <c r="O21" i="3"/>
  <c r="O22" i="3"/>
  <c r="O23" i="3"/>
  <c r="O24" i="3"/>
  <c r="O25" i="3"/>
  <c r="O26" i="3"/>
  <c r="O27" i="3"/>
  <c r="H2" i="11" l="1"/>
  <c r="G2" i="11"/>
  <c r="F2" i="11"/>
  <c r="E2" i="11"/>
  <c r="D2" i="11"/>
  <c r="E12" i="11"/>
  <c r="B12" i="11"/>
  <c r="D12" i="11"/>
  <c r="F12" i="11" s="1"/>
  <c r="H3" i="11"/>
  <c r="G3" i="11"/>
  <c r="F3" i="11"/>
  <c r="E5" i="11"/>
  <c r="G5" i="11" s="1"/>
  <c r="E7" i="11"/>
  <c r="G7" i="11" s="1"/>
  <c r="E9" i="11"/>
  <c r="G9" i="11" s="1"/>
  <c r="E11" i="11"/>
  <c r="G11" i="11" s="1"/>
  <c r="E3" i="11"/>
  <c r="D4" i="11"/>
  <c r="E4" i="11" s="1"/>
  <c r="G4" i="11" s="1"/>
  <c r="D5" i="11"/>
  <c r="F5" i="11" s="1"/>
  <c r="H5" i="11" s="1"/>
  <c r="D6" i="11"/>
  <c r="E6" i="11" s="1"/>
  <c r="G6" i="11" s="1"/>
  <c r="D7" i="11"/>
  <c r="F7" i="11" s="1"/>
  <c r="D8" i="11"/>
  <c r="E8" i="11" s="1"/>
  <c r="G8" i="11" s="1"/>
  <c r="D9" i="11"/>
  <c r="F9" i="11" s="1"/>
  <c r="H9" i="11" s="1"/>
  <c r="D10" i="11"/>
  <c r="E10" i="11" s="1"/>
  <c r="G10" i="11" s="1"/>
  <c r="D11" i="11"/>
  <c r="F11" i="11" s="1"/>
  <c r="D3" i="11"/>
  <c r="B4" i="11"/>
  <c r="B5" i="11"/>
  <c r="B6" i="11"/>
  <c r="B7" i="11"/>
  <c r="B8" i="11"/>
  <c r="B9" i="11"/>
  <c r="B10" i="11"/>
  <c r="B11" i="11"/>
  <c r="B3" i="11"/>
  <c r="H11" i="11" l="1"/>
  <c r="H7" i="11"/>
  <c r="F10" i="11"/>
  <c r="H10" i="11" s="1"/>
  <c r="F8" i="11"/>
  <c r="H8" i="11" s="1"/>
  <c r="F6" i="11"/>
  <c r="H6" i="11" s="1"/>
  <c r="F4" i="11"/>
  <c r="H4" i="11" s="1"/>
  <c r="G12" i="11"/>
  <c r="H12" i="11" s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" i="9"/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" i="9"/>
  <c r="J31" i="9"/>
  <c r="I31" i="9"/>
  <c r="H31" i="9"/>
  <c r="D31" i="9"/>
  <c r="C31" i="9"/>
  <c r="B31" i="9"/>
  <c r="L30" i="9"/>
  <c r="M30" i="9" s="1"/>
  <c r="E30" i="9"/>
  <c r="F30" i="9" s="1"/>
  <c r="F27" i="9" s="1"/>
  <c r="K27" i="9"/>
  <c r="L27" i="9" s="1"/>
  <c r="J27" i="9"/>
  <c r="I27" i="9"/>
  <c r="E27" i="9"/>
  <c r="D27" i="9"/>
  <c r="C27" i="9"/>
  <c r="B27" i="9"/>
  <c r="K26" i="9"/>
  <c r="L26" i="9" s="1"/>
  <c r="J26" i="9"/>
  <c r="I26" i="9"/>
  <c r="L25" i="9"/>
  <c r="K25" i="9"/>
  <c r="M25" i="9" s="1"/>
  <c r="J25" i="9"/>
  <c r="I25" i="9"/>
  <c r="K24" i="9"/>
  <c r="L24" i="9" s="1"/>
  <c r="J24" i="9"/>
  <c r="I24" i="9"/>
  <c r="L23" i="9"/>
  <c r="K23" i="9"/>
  <c r="M23" i="9" s="1"/>
  <c r="J23" i="9"/>
  <c r="I23" i="9"/>
  <c r="K22" i="9"/>
  <c r="L22" i="9" s="1"/>
  <c r="J22" i="9"/>
  <c r="I22" i="9"/>
  <c r="L21" i="9"/>
  <c r="K21" i="9"/>
  <c r="M21" i="9" s="1"/>
  <c r="J21" i="9"/>
  <c r="I21" i="9"/>
  <c r="E21" i="9"/>
  <c r="D21" i="9"/>
  <c r="C21" i="9"/>
  <c r="B21" i="9"/>
  <c r="L20" i="9"/>
  <c r="K20" i="9"/>
  <c r="M20" i="9" s="1"/>
  <c r="J20" i="9"/>
  <c r="I20" i="9"/>
  <c r="E20" i="9"/>
  <c r="D20" i="9"/>
  <c r="C20" i="9"/>
  <c r="B20" i="9"/>
  <c r="L19" i="9"/>
  <c r="K19" i="9"/>
  <c r="M19" i="9" s="1"/>
  <c r="J19" i="9"/>
  <c r="I19" i="9"/>
  <c r="E19" i="9"/>
  <c r="D19" i="9"/>
  <c r="C19" i="9"/>
  <c r="B19" i="9"/>
  <c r="L18" i="9"/>
  <c r="K18" i="9"/>
  <c r="M18" i="9" s="1"/>
  <c r="J18" i="9"/>
  <c r="I18" i="9"/>
  <c r="E18" i="9"/>
  <c r="D18" i="9"/>
  <c r="C18" i="9"/>
  <c r="B18" i="9"/>
  <c r="L17" i="9"/>
  <c r="K17" i="9"/>
  <c r="M17" i="9" s="1"/>
  <c r="J17" i="9"/>
  <c r="I17" i="9"/>
  <c r="E17" i="9"/>
  <c r="D17" i="9"/>
  <c r="C17" i="9"/>
  <c r="B17" i="9"/>
  <c r="L16" i="9"/>
  <c r="K16" i="9"/>
  <c r="M16" i="9" s="1"/>
  <c r="J16" i="9"/>
  <c r="I16" i="9"/>
  <c r="E16" i="9"/>
  <c r="D16" i="9"/>
  <c r="C16" i="9"/>
  <c r="B16" i="9"/>
  <c r="K15" i="9"/>
  <c r="L15" i="9" s="1"/>
  <c r="J15" i="9"/>
  <c r="I15" i="9"/>
  <c r="E15" i="9"/>
  <c r="D15" i="9"/>
  <c r="C15" i="9"/>
  <c r="B15" i="9"/>
  <c r="L14" i="9"/>
  <c r="K14" i="9"/>
  <c r="M14" i="9" s="1"/>
  <c r="N14" i="9" s="1"/>
  <c r="J14" i="9"/>
  <c r="I14" i="9"/>
  <c r="E14" i="9"/>
  <c r="D14" i="9"/>
  <c r="C14" i="9"/>
  <c r="B14" i="9"/>
  <c r="K13" i="9"/>
  <c r="L13" i="9" s="1"/>
  <c r="J13" i="9"/>
  <c r="I13" i="9"/>
  <c r="E13" i="9"/>
  <c r="D13" i="9"/>
  <c r="C13" i="9"/>
  <c r="B13" i="9"/>
  <c r="L12" i="9"/>
  <c r="K12" i="9"/>
  <c r="M12" i="9" s="1"/>
  <c r="N12" i="9" s="1"/>
  <c r="J12" i="9"/>
  <c r="I12" i="9"/>
  <c r="E12" i="9"/>
  <c r="D12" i="9"/>
  <c r="C12" i="9"/>
  <c r="B12" i="9"/>
  <c r="K11" i="9"/>
  <c r="L11" i="9" s="1"/>
  <c r="J11" i="9"/>
  <c r="I11" i="9"/>
  <c r="E11" i="9"/>
  <c r="D11" i="9"/>
  <c r="C11" i="9"/>
  <c r="B11" i="9"/>
  <c r="L10" i="9"/>
  <c r="K10" i="9"/>
  <c r="M10" i="9" s="1"/>
  <c r="N10" i="9" s="1"/>
  <c r="J10" i="9"/>
  <c r="I10" i="9"/>
  <c r="E10" i="9"/>
  <c r="D10" i="9"/>
  <c r="C10" i="9"/>
  <c r="B10" i="9"/>
  <c r="K9" i="9"/>
  <c r="L9" i="9" s="1"/>
  <c r="J9" i="9"/>
  <c r="I9" i="9"/>
  <c r="E9" i="9"/>
  <c r="D9" i="9"/>
  <c r="C9" i="9"/>
  <c r="B9" i="9"/>
  <c r="L8" i="9"/>
  <c r="K8" i="9"/>
  <c r="M8" i="9" s="1"/>
  <c r="N8" i="9" s="1"/>
  <c r="J8" i="9"/>
  <c r="I8" i="9"/>
  <c r="E8" i="9"/>
  <c r="D8" i="9"/>
  <c r="C8" i="9"/>
  <c r="B8" i="9"/>
  <c r="K7" i="9"/>
  <c r="L7" i="9" s="1"/>
  <c r="J7" i="9"/>
  <c r="I7" i="9"/>
  <c r="E7" i="9"/>
  <c r="D7" i="9"/>
  <c r="C7" i="9"/>
  <c r="B7" i="9"/>
  <c r="L6" i="9"/>
  <c r="K6" i="9"/>
  <c r="M6" i="9" s="1"/>
  <c r="N6" i="9" s="1"/>
  <c r="J6" i="9"/>
  <c r="I6" i="9"/>
  <c r="E6" i="9"/>
  <c r="D6" i="9"/>
  <c r="C6" i="9"/>
  <c r="B6" i="9"/>
  <c r="K5" i="9"/>
  <c r="L5" i="9" s="1"/>
  <c r="J5" i="9"/>
  <c r="I5" i="9"/>
  <c r="E5" i="9"/>
  <c r="D5" i="9"/>
  <c r="C5" i="9"/>
  <c r="B5" i="9"/>
  <c r="L4" i="9"/>
  <c r="K4" i="9"/>
  <c r="M4" i="9" s="1"/>
  <c r="N4" i="9" s="1"/>
  <c r="J4" i="9"/>
  <c r="I4" i="9"/>
  <c r="E4" i="9"/>
  <c r="D4" i="9"/>
  <c r="C4" i="9"/>
  <c r="B4" i="9"/>
  <c r="K3" i="9"/>
  <c r="L3" i="9" s="1"/>
  <c r="J3" i="9"/>
  <c r="I3" i="9"/>
  <c r="E3" i="9"/>
  <c r="D3" i="9"/>
  <c r="C3" i="9"/>
  <c r="B3" i="9"/>
  <c r="L2" i="9"/>
  <c r="K2" i="9"/>
  <c r="M2" i="9" s="1"/>
  <c r="N2" i="9" s="1"/>
  <c r="J2" i="9"/>
  <c r="I2" i="9"/>
  <c r="E2" i="9"/>
  <c r="D2" i="9"/>
  <c r="C2" i="9"/>
  <c r="B2" i="9"/>
  <c r="M3" i="9" l="1"/>
  <c r="N3" i="9" s="1"/>
  <c r="M5" i="9"/>
  <c r="N5" i="9" s="1"/>
  <c r="M7" i="9"/>
  <c r="N7" i="9" s="1"/>
  <c r="M9" i="9"/>
  <c r="N9" i="9" s="1"/>
  <c r="M11" i="9"/>
  <c r="N11" i="9" s="1"/>
  <c r="M13" i="9"/>
  <c r="N13" i="9" s="1"/>
  <c r="M15" i="9"/>
  <c r="N15" i="9" s="1"/>
  <c r="M22" i="9"/>
  <c r="M24" i="9"/>
  <c r="M26" i="9"/>
  <c r="M27" i="9"/>
  <c r="N27" i="9" s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" i="8"/>
  <c r="N26" i="1"/>
  <c r="N25" i="1"/>
  <c r="N24" i="1"/>
  <c r="J31" i="8"/>
  <c r="I31" i="8"/>
  <c r="H31" i="8"/>
  <c r="D31" i="8"/>
  <c r="C31" i="8"/>
  <c r="B31" i="8"/>
  <c r="M30" i="8"/>
  <c r="L30" i="8"/>
  <c r="F30" i="8"/>
  <c r="E30" i="8"/>
  <c r="L27" i="8"/>
  <c r="K27" i="8"/>
  <c r="M27" i="8" s="1"/>
  <c r="N27" i="8" s="1"/>
  <c r="J27" i="8"/>
  <c r="I27" i="8"/>
  <c r="F27" i="8"/>
  <c r="E27" i="8"/>
  <c r="D27" i="8"/>
  <c r="C27" i="8"/>
  <c r="B27" i="8"/>
  <c r="K26" i="8"/>
  <c r="L26" i="8" s="1"/>
  <c r="J26" i="8"/>
  <c r="I26" i="8"/>
  <c r="K25" i="8"/>
  <c r="L25" i="8" s="1"/>
  <c r="J25" i="8"/>
  <c r="I25" i="8"/>
  <c r="K24" i="8"/>
  <c r="L24" i="8" s="1"/>
  <c r="J24" i="8"/>
  <c r="I24" i="8"/>
  <c r="K23" i="8"/>
  <c r="L23" i="8" s="1"/>
  <c r="J23" i="8"/>
  <c r="I23" i="8"/>
  <c r="K22" i="8"/>
  <c r="L22" i="8" s="1"/>
  <c r="J22" i="8"/>
  <c r="I22" i="8"/>
  <c r="K21" i="8"/>
  <c r="L21" i="8" s="1"/>
  <c r="J21" i="8"/>
  <c r="I21" i="8"/>
  <c r="E21" i="8"/>
  <c r="D21" i="8"/>
  <c r="C21" i="8"/>
  <c r="B21" i="8"/>
  <c r="L20" i="8"/>
  <c r="K20" i="8"/>
  <c r="M20" i="8" s="1"/>
  <c r="J20" i="8"/>
  <c r="I20" i="8"/>
  <c r="E20" i="8"/>
  <c r="D20" i="8"/>
  <c r="C20" i="8"/>
  <c r="B20" i="8"/>
  <c r="K19" i="8"/>
  <c r="L19" i="8" s="1"/>
  <c r="J19" i="8"/>
  <c r="I19" i="8"/>
  <c r="E19" i="8"/>
  <c r="D19" i="8"/>
  <c r="C19" i="8"/>
  <c r="B19" i="8"/>
  <c r="L18" i="8"/>
  <c r="K18" i="8"/>
  <c r="M18" i="8" s="1"/>
  <c r="J18" i="8"/>
  <c r="I18" i="8"/>
  <c r="E18" i="8"/>
  <c r="D18" i="8"/>
  <c r="C18" i="8"/>
  <c r="B18" i="8"/>
  <c r="K17" i="8"/>
  <c r="L17" i="8" s="1"/>
  <c r="J17" i="8"/>
  <c r="I17" i="8"/>
  <c r="E17" i="8"/>
  <c r="D17" i="8"/>
  <c r="C17" i="8"/>
  <c r="B17" i="8"/>
  <c r="L16" i="8"/>
  <c r="K16" i="8"/>
  <c r="M16" i="8" s="1"/>
  <c r="J16" i="8"/>
  <c r="I16" i="8"/>
  <c r="E16" i="8"/>
  <c r="D16" i="8"/>
  <c r="C16" i="8"/>
  <c r="B16" i="8"/>
  <c r="K15" i="8"/>
  <c r="L15" i="8" s="1"/>
  <c r="J15" i="8"/>
  <c r="I15" i="8"/>
  <c r="E15" i="8"/>
  <c r="D15" i="8"/>
  <c r="C15" i="8"/>
  <c r="B15" i="8"/>
  <c r="L14" i="8"/>
  <c r="K14" i="8"/>
  <c r="M14" i="8" s="1"/>
  <c r="N14" i="8" s="1"/>
  <c r="J14" i="8"/>
  <c r="I14" i="8"/>
  <c r="E14" i="8"/>
  <c r="D14" i="8"/>
  <c r="C14" i="8"/>
  <c r="B14" i="8"/>
  <c r="K13" i="8"/>
  <c r="J13" i="8"/>
  <c r="I13" i="8"/>
  <c r="E13" i="8"/>
  <c r="D13" i="8"/>
  <c r="C13" i="8"/>
  <c r="B13" i="8"/>
  <c r="L12" i="8"/>
  <c r="K12" i="8"/>
  <c r="M12" i="8" s="1"/>
  <c r="N12" i="8" s="1"/>
  <c r="J12" i="8"/>
  <c r="I12" i="8"/>
  <c r="E12" i="8"/>
  <c r="D12" i="8"/>
  <c r="C12" i="8"/>
  <c r="B12" i="8"/>
  <c r="K11" i="8"/>
  <c r="J11" i="8"/>
  <c r="I11" i="8"/>
  <c r="E11" i="8"/>
  <c r="D11" i="8"/>
  <c r="C11" i="8"/>
  <c r="B11" i="8"/>
  <c r="L10" i="8"/>
  <c r="K10" i="8"/>
  <c r="M10" i="8" s="1"/>
  <c r="N10" i="8" s="1"/>
  <c r="J10" i="8"/>
  <c r="I10" i="8"/>
  <c r="E10" i="8"/>
  <c r="D10" i="8"/>
  <c r="C10" i="8"/>
  <c r="B10" i="8"/>
  <c r="K9" i="8"/>
  <c r="L9" i="8" s="1"/>
  <c r="J9" i="8"/>
  <c r="I9" i="8"/>
  <c r="E9" i="8"/>
  <c r="D9" i="8"/>
  <c r="C9" i="8"/>
  <c r="B9" i="8"/>
  <c r="L8" i="8"/>
  <c r="K8" i="8"/>
  <c r="M8" i="8" s="1"/>
  <c r="N8" i="8" s="1"/>
  <c r="J8" i="8"/>
  <c r="I8" i="8"/>
  <c r="E8" i="8"/>
  <c r="D8" i="8"/>
  <c r="C8" i="8"/>
  <c r="B8" i="8"/>
  <c r="K7" i="8"/>
  <c r="L7" i="8" s="1"/>
  <c r="J7" i="8"/>
  <c r="I7" i="8"/>
  <c r="E7" i="8"/>
  <c r="D7" i="8"/>
  <c r="C7" i="8"/>
  <c r="B7" i="8"/>
  <c r="L6" i="8"/>
  <c r="K6" i="8"/>
  <c r="M6" i="8" s="1"/>
  <c r="N6" i="8" s="1"/>
  <c r="J6" i="8"/>
  <c r="I6" i="8"/>
  <c r="E6" i="8"/>
  <c r="D6" i="8"/>
  <c r="C6" i="8"/>
  <c r="B6" i="8"/>
  <c r="K5" i="8"/>
  <c r="L5" i="8" s="1"/>
  <c r="J5" i="8"/>
  <c r="I5" i="8"/>
  <c r="E5" i="8"/>
  <c r="D5" i="8"/>
  <c r="C5" i="8"/>
  <c r="B5" i="8"/>
  <c r="L4" i="8"/>
  <c r="K4" i="8"/>
  <c r="M4" i="8" s="1"/>
  <c r="N4" i="8" s="1"/>
  <c r="J4" i="8"/>
  <c r="I4" i="8"/>
  <c r="E4" i="8"/>
  <c r="D4" i="8"/>
  <c r="C4" i="8"/>
  <c r="B4" i="8"/>
  <c r="K3" i="8"/>
  <c r="J3" i="8"/>
  <c r="I3" i="8"/>
  <c r="E3" i="8"/>
  <c r="D3" i="8"/>
  <c r="C3" i="8"/>
  <c r="B3" i="8"/>
  <c r="L2" i="8"/>
  <c r="K2" i="8"/>
  <c r="M2" i="8" s="1"/>
  <c r="N2" i="8" s="1"/>
  <c r="J2" i="8"/>
  <c r="I2" i="8"/>
  <c r="E2" i="8"/>
  <c r="D2" i="8"/>
  <c r="C2" i="8"/>
  <c r="B2" i="8"/>
  <c r="M5" i="8" l="1"/>
  <c r="N5" i="8" s="1"/>
  <c r="M7" i="8"/>
  <c r="N7" i="8" s="1"/>
  <c r="M9" i="8"/>
  <c r="N9" i="8" s="1"/>
  <c r="M15" i="8"/>
  <c r="N15" i="8" s="1"/>
  <c r="M17" i="8"/>
  <c r="M19" i="8"/>
  <c r="M21" i="8"/>
  <c r="M22" i="8"/>
  <c r="M23" i="8"/>
  <c r="M24" i="8"/>
  <c r="M25" i="8"/>
  <c r="M26" i="8"/>
  <c r="L3" i="8"/>
  <c r="M3" i="8" s="1"/>
  <c r="N3" i="8" s="1"/>
  <c r="L11" i="8"/>
  <c r="M11" i="8" s="1"/>
  <c r="N11" i="8" s="1"/>
  <c r="L13" i="8"/>
  <c r="M13" i="8" s="1"/>
  <c r="N13" i="8" s="1"/>
  <c r="B22" i="3"/>
  <c r="D22" i="3"/>
  <c r="E22" i="3"/>
  <c r="F22" i="3" s="1"/>
  <c r="B23" i="3"/>
  <c r="D23" i="3"/>
  <c r="E23" i="3"/>
  <c r="F23" i="3" s="1"/>
  <c r="B24" i="3"/>
  <c r="D24" i="3"/>
  <c r="E24" i="3"/>
  <c r="F24" i="3" s="1"/>
  <c r="B25" i="3"/>
  <c r="D25" i="3"/>
  <c r="E25" i="3"/>
  <c r="F25" i="3" s="1"/>
  <c r="B26" i="3"/>
  <c r="D26" i="3"/>
  <c r="E26" i="3"/>
  <c r="F26" i="3" s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J31" i="3"/>
  <c r="I31" i="3"/>
  <c r="H31" i="3"/>
  <c r="D31" i="3"/>
  <c r="C31" i="3"/>
  <c r="B31" i="3"/>
  <c r="L30" i="3"/>
  <c r="M30" i="3" s="1"/>
  <c r="E30" i="3"/>
  <c r="F30" i="3" s="1"/>
  <c r="K27" i="3"/>
  <c r="L27" i="3" s="1"/>
  <c r="I27" i="3"/>
  <c r="L26" i="3"/>
  <c r="K26" i="3"/>
  <c r="M26" i="3" s="1"/>
  <c r="N26" i="3" s="1"/>
  <c r="I26" i="3"/>
  <c r="L25" i="3"/>
  <c r="K25" i="3"/>
  <c r="M25" i="3" s="1"/>
  <c r="N25" i="3" s="1"/>
  <c r="I25" i="3"/>
  <c r="L24" i="3"/>
  <c r="K24" i="3"/>
  <c r="M24" i="3" s="1"/>
  <c r="N24" i="3" s="1"/>
  <c r="I24" i="3"/>
  <c r="L23" i="3"/>
  <c r="K23" i="3"/>
  <c r="M23" i="3" s="1"/>
  <c r="N23" i="3" s="1"/>
  <c r="I23" i="3"/>
  <c r="L22" i="3"/>
  <c r="K22" i="3"/>
  <c r="M22" i="3" s="1"/>
  <c r="N22" i="3" s="1"/>
  <c r="I22" i="3"/>
  <c r="L21" i="3"/>
  <c r="K21" i="3"/>
  <c r="M21" i="3" s="1"/>
  <c r="N21" i="3" s="1"/>
  <c r="I21" i="3"/>
  <c r="D21" i="3"/>
  <c r="B21" i="3"/>
  <c r="K20" i="3"/>
  <c r="L20" i="3" s="1"/>
  <c r="I20" i="3"/>
  <c r="D20" i="3"/>
  <c r="B20" i="3"/>
  <c r="L19" i="3"/>
  <c r="K19" i="3"/>
  <c r="M19" i="3" s="1"/>
  <c r="N19" i="3" s="1"/>
  <c r="I19" i="3"/>
  <c r="D19" i="3"/>
  <c r="B19" i="3"/>
  <c r="K18" i="3"/>
  <c r="L18" i="3" s="1"/>
  <c r="I18" i="3"/>
  <c r="D18" i="3"/>
  <c r="B18" i="3"/>
  <c r="L17" i="3"/>
  <c r="K17" i="3"/>
  <c r="M17" i="3" s="1"/>
  <c r="N17" i="3" s="1"/>
  <c r="I17" i="3"/>
  <c r="D17" i="3"/>
  <c r="B17" i="3"/>
  <c r="K16" i="3"/>
  <c r="L16" i="3" s="1"/>
  <c r="I16" i="3"/>
  <c r="D16" i="3"/>
  <c r="B16" i="3"/>
  <c r="L15" i="3"/>
  <c r="K15" i="3"/>
  <c r="M15" i="3" s="1"/>
  <c r="N15" i="3" s="1"/>
  <c r="I15" i="3"/>
  <c r="D15" i="3"/>
  <c r="B15" i="3"/>
  <c r="K14" i="3"/>
  <c r="L14" i="3" s="1"/>
  <c r="I14" i="3"/>
  <c r="D14" i="3"/>
  <c r="B14" i="3"/>
  <c r="L13" i="3"/>
  <c r="K13" i="3"/>
  <c r="M13" i="3" s="1"/>
  <c r="N13" i="3" s="1"/>
  <c r="I13" i="3"/>
  <c r="D13" i="3"/>
  <c r="B13" i="3"/>
  <c r="K12" i="3"/>
  <c r="L12" i="3" s="1"/>
  <c r="I12" i="3"/>
  <c r="D12" i="3"/>
  <c r="B12" i="3"/>
  <c r="L11" i="3"/>
  <c r="K11" i="3"/>
  <c r="M11" i="3" s="1"/>
  <c r="N11" i="3" s="1"/>
  <c r="I11" i="3"/>
  <c r="D11" i="3"/>
  <c r="B11" i="3"/>
  <c r="K10" i="3"/>
  <c r="L10" i="3" s="1"/>
  <c r="I10" i="3"/>
  <c r="D10" i="3"/>
  <c r="B10" i="3"/>
  <c r="L9" i="3"/>
  <c r="K9" i="3"/>
  <c r="M9" i="3" s="1"/>
  <c r="N9" i="3" s="1"/>
  <c r="I9" i="3"/>
  <c r="D9" i="3"/>
  <c r="B9" i="3"/>
  <c r="K8" i="3"/>
  <c r="L8" i="3" s="1"/>
  <c r="I8" i="3"/>
  <c r="D8" i="3"/>
  <c r="B8" i="3"/>
  <c r="L7" i="3"/>
  <c r="K7" i="3"/>
  <c r="M7" i="3" s="1"/>
  <c r="N7" i="3" s="1"/>
  <c r="I7" i="3"/>
  <c r="D7" i="3"/>
  <c r="B7" i="3"/>
  <c r="K6" i="3"/>
  <c r="L6" i="3" s="1"/>
  <c r="I6" i="3"/>
  <c r="D6" i="3"/>
  <c r="B6" i="3"/>
  <c r="L5" i="3"/>
  <c r="K5" i="3"/>
  <c r="M5" i="3" s="1"/>
  <c r="N5" i="3" s="1"/>
  <c r="I5" i="3"/>
  <c r="D5" i="3"/>
  <c r="B5" i="3"/>
  <c r="K4" i="3"/>
  <c r="L4" i="3" s="1"/>
  <c r="I4" i="3"/>
  <c r="D4" i="3"/>
  <c r="B4" i="3"/>
  <c r="L3" i="3"/>
  <c r="K3" i="3"/>
  <c r="M3" i="3" s="1"/>
  <c r="N3" i="3" s="1"/>
  <c r="I3" i="3"/>
  <c r="D3" i="3"/>
  <c r="B3" i="3"/>
  <c r="M2" i="3"/>
  <c r="N2" i="3" s="1"/>
  <c r="K2" i="3"/>
  <c r="L2" i="3" s="1"/>
  <c r="I2" i="3"/>
  <c r="D2" i="3"/>
  <c r="B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F20" i="3" l="1"/>
  <c r="F18" i="3"/>
  <c r="F16" i="3"/>
  <c r="F14" i="3"/>
  <c r="F12" i="3"/>
  <c r="F10" i="3"/>
  <c r="F8" i="3"/>
  <c r="F6" i="3"/>
  <c r="F4" i="3"/>
  <c r="F2" i="3"/>
  <c r="F21" i="3"/>
  <c r="F19" i="3"/>
  <c r="F17" i="3"/>
  <c r="F15" i="3"/>
  <c r="F13" i="3"/>
  <c r="F11" i="3"/>
  <c r="F9" i="3"/>
  <c r="F7" i="3"/>
  <c r="F5" i="3"/>
  <c r="F3" i="3"/>
  <c r="M4" i="3"/>
  <c r="N4" i="3" s="1"/>
  <c r="M6" i="3"/>
  <c r="N6" i="3" s="1"/>
  <c r="M8" i="3"/>
  <c r="N8" i="3" s="1"/>
  <c r="M10" i="3"/>
  <c r="N10" i="3" s="1"/>
  <c r="M12" i="3"/>
  <c r="N12" i="3" s="1"/>
  <c r="M14" i="3"/>
  <c r="N14" i="3" s="1"/>
  <c r="M16" i="3"/>
  <c r="N16" i="3" s="1"/>
  <c r="M18" i="3"/>
  <c r="N18" i="3" s="1"/>
  <c r="M20" i="3"/>
  <c r="N20" i="3" s="1"/>
  <c r="M27" i="3"/>
  <c r="N27" i="3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" i="1"/>
  <c r="K23" i="1" l="1"/>
  <c r="L23" i="1" s="1"/>
  <c r="M23" i="1" s="1"/>
  <c r="N23" i="1" s="1"/>
  <c r="K24" i="1"/>
  <c r="L24" i="1" s="1"/>
  <c r="M24" i="1" s="1"/>
  <c r="K25" i="1"/>
  <c r="L25" i="1" s="1"/>
  <c r="M25" i="1" s="1"/>
  <c r="K26" i="1"/>
  <c r="L26" i="1" s="1"/>
  <c r="M26" i="1" s="1"/>
  <c r="K22" i="1"/>
  <c r="L22" i="1" s="1"/>
  <c r="M22" i="1" s="1"/>
  <c r="K2" i="1"/>
  <c r="L2" i="1" s="1"/>
  <c r="M2" i="1" s="1"/>
  <c r="N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7" i="1"/>
  <c r="E2" i="1"/>
  <c r="N22" i="1" l="1"/>
  <c r="E30" i="1"/>
  <c r="F30" i="1" s="1"/>
  <c r="L30" i="1"/>
  <c r="J31" i="1"/>
  <c r="I31" i="1"/>
  <c r="H31" i="1"/>
  <c r="M3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7" i="1"/>
  <c r="D31" i="1"/>
  <c r="C31" i="1"/>
  <c r="B31" i="1"/>
  <c r="D2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7" i="1"/>
  <c r="C2" i="1"/>
  <c r="L21" i="1" l="1"/>
  <c r="M21" i="1" s="1"/>
  <c r="L19" i="1"/>
  <c r="M19" i="1" s="1"/>
  <c r="L17" i="1"/>
  <c r="M17" i="1" s="1"/>
  <c r="L15" i="1"/>
  <c r="M15" i="1" s="1"/>
  <c r="L13" i="1"/>
  <c r="M13" i="1" s="1"/>
  <c r="L11" i="1"/>
  <c r="M11" i="1" s="1"/>
  <c r="L9" i="1"/>
  <c r="M9" i="1" s="1"/>
  <c r="L7" i="1"/>
  <c r="M7" i="1" s="1"/>
  <c r="L5" i="1"/>
  <c r="M5" i="1" s="1"/>
  <c r="L3" i="1"/>
  <c r="M3" i="1" s="1"/>
  <c r="L27" i="1"/>
  <c r="M27" i="1" s="1"/>
  <c r="L20" i="1"/>
  <c r="M20" i="1" s="1"/>
  <c r="L18" i="1"/>
  <c r="M18" i="1" s="1"/>
  <c r="L16" i="1"/>
  <c r="M16" i="1" s="1"/>
  <c r="L14" i="1"/>
  <c r="M14" i="1" s="1"/>
  <c r="L12" i="1"/>
  <c r="M12" i="1" s="1"/>
  <c r="L10" i="1"/>
  <c r="M10" i="1" s="1"/>
  <c r="L8" i="1"/>
  <c r="M8" i="1" s="1"/>
  <c r="L6" i="1"/>
  <c r="M6" i="1" s="1"/>
  <c r="L4" i="1"/>
  <c r="M4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B27" i="1"/>
  <c r="F27" i="1"/>
  <c r="B2" i="1"/>
  <c r="N27" i="1" l="1"/>
  <c r="N20" i="1"/>
  <c r="N18" i="1"/>
  <c r="N16" i="1"/>
  <c r="N14" i="1"/>
  <c r="N12" i="1"/>
  <c r="N10" i="1"/>
  <c r="N8" i="1"/>
  <c r="N6" i="1"/>
  <c r="N4" i="1"/>
  <c r="N21" i="1"/>
  <c r="N19" i="1"/>
  <c r="N17" i="1"/>
  <c r="N15" i="1"/>
  <c r="N13" i="1"/>
  <c r="N11" i="1"/>
  <c r="N9" i="1"/>
  <c r="N7" i="1"/>
  <c r="N5" i="1"/>
  <c r="N3" i="1"/>
  <c r="F2" i="1"/>
</calcChain>
</file>

<file path=xl/sharedStrings.xml><?xml version="1.0" encoding="utf-8"?>
<sst xmlns="http://schemas.openxmlformats.org/spreadsheetml/2006/main" count="107" uniqueCount="23">
  <si>
    <t>Phi</t>
  </si>
  <si>
    <t>Alpha</t>
  </si>
  <si>
    <t>Nitrogen</t>
  </si>
  <si>
    <t>Excess Oxygen</t>
  </si>
  <si>
    <t>AF</t>
  </si>
  <si>
    <t>Enthalpy of formation</t>
  </si>
  <si>
    <t>Methane</t>
  </si>
  <si>
    <t>Carbon Dioxide</t>
  </si>
  <si>
    <t>H20</t>
  </si>
  <si>
    <t>kJ/kG</t>
  </si>
  <si>
    <t>Taf</t>
  </si>
  <si>
    <t>a</t>
  </si>
  <si>
    <t>c</t>
  </si>
  <si>
    <t>Co</t>
  </si>
  <si>
    <t>Delta-H</t>
  </si>
  <si>
    <t>Taf for ait</t>
  </si>
  <si>
    <t>Taf for pure o2</t>
  </si>
  <si>
    <t>b</t>
  </si>
  <si>
    <t>x</t>
  </si>
  <si>
    <t>y</t>
  </si>
  <si>
    <t>z</t>
  </si>
  <si>
    <t>Delta-h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</si>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</sst>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Adiabatic</a:t>
            </a:r>
            <a:r>
              <a:rPr lang="en-US" baseline="0"/>
              <a:t> Flame Temperature for PG Model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Taf for Air</c:v>
          </c:tx>
          <c:marker>
            <c:symbol val="none"/>
          </c:marker>
          <c:xVal>
            <c:numRef>
              <c:f>DATA_PG_AIR!$B$2:$B$33</c:f>
              <c:numCache>
                <c:formatCode>General</c:formatCode>
                <c:ptCount val="32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DATA_PG_AIR!$F$2:$F$33</c:f>
              <c:numCache>
                <c:formatCode>General</c:formatCode>
                <c:ptCount val="32"/>
                <c:pt idx="0">
                  <c:v>2184.4292257553066</c:v>
                </c:pt>
                <c:pt idx="1">
                  <c:v>2303.1092176378506</c:v>
                </c:pt>
                <c:pt idx="2">
                  <c:v>2408.1103045956538</c:v>
                </c:pt>
                <c:pt idx="3">
                  <c:v>2501.6685438497689</c:v>
                </c:pt>
                <c:pt idx="4">
                  <c:v>2585.5578126715709</c:v>
                </c:pt>
                <c:pt idx="5">
                  <c:v>2661.2033534718826</c:v>
                </c:pt>
                <c:pt idx="6">
                  <c:v>2675.4491074248413</c:v>
                </c:pt>
                <c:pt idx="7">
                  <c:v>2689.4202744076983</c:v>
                </c:pt>
                <c:pt idx="8">
                  <c:v>2703.1247176362772</c:v>
                </c:pt>
                <c:pt idx="9">
                  <c:v>2716.5700029316481</c:v>
                </c:pt>
                <c:pt idx="10">
                  <c:v>2728.4552041734187</c:v>
                </c:pt>
                <c:pt idx="11">
                  <c:v>2729.7634126481494</c:v>
                </c:pt>
                <c:pt idx="12">
                  <c:v>2608.7571787237534</c:v>
                </c:pt>
                <c:pt idx="13">
                  <c:v>2498.1144991438005</c:v>
                </c:pt>
                <c:pt idx="14">
                  <c:v>2396.5586687238965</c:v>
                </c:pt>
                <c:pt idx="15">
                  <c:v>2303.0144167758849</c:v>
                </c:pt>
                <c:pt idx="16">
                  <c:v>2216.5696875286353</c:v>
                </c:pt>
                <c:pt idx="17">
                  <c:v>2136.4458044057092</c:v>
                </c:pt>
                <c:pt idx="18">
                  <c:v>2061.9739482371538</c:v>
                </c:pt>
                <c:pt idx="19">
                  <c:v>1992.5764436429693</c:v>
                </c:pt>
                <c:pt idx="20">
                  <c:v>1927.7517447022469</c:v>
                </c:pt>
                <c:pt idx="21">
                  <c:v>1867.0622939708555</c:v>
                </c:pt>
                <c:pt idx="22">
                  <c:v>1810.1246331465354</c:v>
                </c:pt>
                <c:pt idx="23">
                  <c:v>1756.6012928038547</c:v>
                </c:pt>
                <c:pt idx="24">
                  <c:v>1706.1940986759423</c:v>
                </c:pt>
                <c:pt idx="25">
                  <c:v>1658.6386139966448</c:v>
                </c:pt>
                <c:pt idx="26">
                  <c:v>1613.6994991430963</c:v>
                </c:pt>
                <c:pt idx="27">
                  <c:v>1571.1666166720106</c:v>
                </c:pt>
                <c:pt idx="28">
                  <c:v>1530.8517457015419</c:v>
                </c:pt>
                <c:pt idx="29">
                  <c:v>1492.5857972480082</c:v>
                </c:pt>
                <c:pt idx="30">
                  <c:v>1456.2164436156997</c:v>
                </c:pt>
              </c:numCache>
            </c:numRef>
          </c:yVal>
          <c:smooth val="1"/>
        </c:ser>
        <c:ser>
          <c:idx val="1"/>
          <c:order val="1"/>
          <c:tx>
            <c:v>Taf for Pure O2</c:v>
          </c:tx>
          <c:marker>
            <c:symbol val="none"/>
          </c:marker>
          <c:xVal>
            <c:numRef>
              <c:f>DATA_PG_AIR!$H$2:$H$37</c:f>
              <c:numCache>
                <c:formatCode>General</c:formatCode>
                <c:ptCount val="36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DATA_PG_AIR!$I$2:$I$37</c:f>
              <c:numCache>
                <c:formatCode>General</c:formatCode>
                <c:ptCount val="36"/>
                <c:pt idx="0">
                  <c:v>7235.588235294118</c:v>
                </c:pt>
                <c:pt idx="1">
                  <c:v>7738.45</c:v>
                </c:pt>
                <c:pt idx="2">
                  <c:v>8195.2480916030527</c:v>
                </c:pt>
                <c:pt idx="3">
                  <c:v>8612.0346715328451</c:v>
                </c:pt>
                <c:pt idx="4">
                  <c:v>8993.8461538461543</c:v>
                </c:pt>
                <c:pt idx="5">
                  <c:v>9344.9077181208067</c:v>
                </c:pt>
                <c:pt idx="6">
                  <c:v>9411.754327563247</c:v>
                </c:pt>
                <c:pt idx="7">
                  <c:v>9477.5412813738458</c:v>
                </c:pt>
                <c:pt idx="8">
                  <c:v>9542.2935779816544</c:v>
                </c:pt>
                <c:pt idx="9">
                  <c:v>9606.0354356306871</c:v>
                </c:pt>
                <c:pt idx="10">
                  <c:v>9662.5585937499982</c:v>
                </c:pt>
                <c:pt idx="11">
                  <c:v>9668.790322580644</c:v>
                </c:pt>
                <c:pt idx="12">
                  <c:v>9309.3944099378859</c:v>
                </c:pt>
                <c:pt idx="13">
                  <c:v>8975.8233532934119</c:v>
                </c:pt>
                <c:pt idx="14">
                  <c:v>8665.3901734104038</c:v>
                </c:pt>
                <c:pt idx="15">
                  <c:v>8375.7681564245813</c:v>
                </c:pt>
                <c:pt idx="16">
                  <c:v>8104.9324324324316</c:v>
                </c:pt>
                <c:pt idx="17">
                  <c:v>7851.1125654450252</c:v>
                </c:pt>
                <c:pt idx="18">
                  <c:v>7612.7538071065983</c:v>
                </c:pt>
                <c:pt idx="19">
                  <c:v>7388.4852216748777</c:v>
                </c:pt>
                <c:pt idx="20">
                  <c:v>7177.0933014354068</c:v>
                </c:pt>
                <c:pt idx="21">
                  <c:v>6977.4999999999991</c:v>
                </c:pt>
                <c:pt idx="22">
                  <c:v>6788.7443438914015</c:v>
                </c:pt>
                <c:pt idx="23">
                  <c:v>6609.9669603524217</c:v>
                </c:pt>
                <c:pt idx="24">
                  <c:v>6440.3969957081545</c:v>
                </c:pt>
                <c:pt idx="25">
                  <c:v>6279.3410041840998</c:v>
                </c:pt>
                <c:pt idx="26">
                  <c:v>6126.1734693877543</c:v>
                </c:pt>
                <c:pt idx="27">
                  <c:v>5980.3286852589636</c:v>
                </c:pt>
                <c:pt idx="28">
                  <c:v>5841.2937743190651</c:v>
                </c:pt>
                <c:pt idx="29">
                  <c:v>5708.6026615969586</c:v>
                </c:pt>
                <c:pt idx="30">
                  <c:v>5581.8308550185875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48384"/>
        <c:axId val="108050304"/>
      </c:scatterChart>
      <c:scatterChart>
        <c:scatterStyle val="smoothMarker"/>
        <c:varyColors val="0"/>
        <c:ser>
          <c:idx val="2"/>
          <c:order val="2"/>
          <c:tx>
            <c:v>Percentage of CO</c:v>
          </c:tx>
          <c:marker>
            <c:symbol val="none"/>
          </c:marker>
          <c:xVal>
            <c:numRef>
              <c:f>Sheet3!$I$16:$I$27</c:f>
              <c:numCache>
                <c:formatCode>General</c:formatCode>
                <c:ptCount val="12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</c:numCache>
            </c:numRef>
          </c:xVal>
          <c:yVal>
            <c:numRef>
              <c:f>Sheet3!$O$16:$O$27</c:f>
              <c:numCache>
                <c:formatCode>General</c:formatCode>
                <c:ptCount val="12"/>
                <c:pt idx="0">
                  <c:v>0.90000000000000036</c:v>
                </c:pt>
                <c:pt idx="1">
                  <c:v>0.75</c:v>
                </c:pt>
                <c:pt idx="2">
                  <c:v>0.59999999999999964</c:v>
                </c:pt>
                <c:pt idx="3">
                  <c:v>0.45000000000000018</c:v>
                </c:pt>
                <c:pt idx="4">
                  <c:v>0.29999999999999982</c:v>
                </c:pt>
                <c:pt idx="5">
                  <c:v>0.15000000000000036</c:v>
                </c:pt>
                <c:pt idx="6">
                  <c:v>0.12000000000000011</c:v>
                </c:pt>
                <c:pt idx="7">
                  <c:v>8.9999999999999858E-2</c:v>
                </c:pt>
                <c:pt idx="8">
                  <c:v>6.0000000000000053E-2</c:v>
                </c:pt>
                <c:pt idx="9">
                  <c:v>3.0000000000000249E-2</c:v>
                </c:pt>
                <c:pt idx="10">
                  <c:v>3.0000000000001137E-3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54016"/>
        <c:axId val="108052480"/>
      </c:scatterChart>
      <c:valAx>
        <c:axId val="108048384"/>
        <c:scaling>
          <c:orientation val="minMax"/>
          <c:max val="1.5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Equivalence Ratio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050304"/>
        <c:crosses val="autoZero"/>
        <c:crossBetween val="midCat"/>
      </c:valAx>
      <c:valAx>
        <c:axId val="10805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</a:t>
                </a:r>
                <a:r>
                  <a:rPr lang="en-US" baseline="0"/>
                  <a:t> (C)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048384"/>
        <c:crosses val="autoZero"/>
        <c:crossBetween val="midCat"/>
      </c:valAx>
      <c:valAx>
        <c:axId val="10805248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08054016"/>
        <c:crosses val="max"/>
        <c:crossBetween val="midCat"/>
      </c:valAx>
      <c:valAx>
        <c:axId val="1080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5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Adiabatic Flame Temperature for IG Model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Air Mixture</c:v>
          </c:tx>
          <c:marker>
            <c:symbol val="none"/>
          </c:marker>
          <c:xVal>
            <c:numRef>
              <c:f>Sheet1!$P$1:$P$31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Sheet1!$Q$1:$Q$31</c:f>
              <c:numCache>
                <c:formatCode>General</c:formatCode>
                <c:ptCount val="31"/>
                <c:pt idx="0">
                  <c:v>2017</c:v>
                </c:pt>
                <c:pt idx="1">
                  <c:v>2135</c:v>
                </c:pt>
                <c:pt idx="2">
                  <c:v>2238</c:v>
                </c:pt>
                <c:pt idx="3">
                  <c:v>2339</c:v>
                </c:pt>
                <c:pt idx="4">
                  <c:v>2428</c:v>
                </c:pt>
                <c:pt idx="5">
                  <c:v>2509</c:v>
                </c:pt>
                <c:pt idx="6">
                  <c:v>2524</c:v>
                </c:pt>
                <c:pt idx="7">
                  <c:v>2540</c:v>
                </c:pt>
                <c:pt idx="8">
                  <c:v>2554</c:v>
                </c:pt>
                <c:pt idx="9">
                  <c:v>2569</c:v>
                </c:pt>
                <c:pt idx="10">
                  <c:v>2582</c:v>
                </c:pt>
                <c:pt idx="11">
                  <c:v>2584</c:v>
                </c:pt>
                <c:pt idx="12">
                  <c:v>2486</c:v>
                </c:pt>
                <c:pt idx="13">
                  <c:v>2363</c:v>
                </c:pt>
                <c:pt idx="14">
                  <c:v>2265</c:v>
                </c:pt>
                <c:pt idx="15">
                  <c:v>2175</c:v>
                </c:pt>
                <c:pt idx="16">
                  <c:v>2091</c:v>
                </c:pt>
                <c:pt idx="17">
                  <c:v>2012</c:v>
                </c:pt>
                <c:pt idx="18">
                  <c:v>1941</c:v>
                </c:pt>
                <c:pt idx="19">
                  <c:v>1872</c:v>
                </c:pt>
                <c:pt idx="20">
                  <c:v>1826</c:v>
                </c:pt>
                <c:pt idx="21">
                  <c:v>1749</c:v>
                </c:pt>
                <c:pt idx="22">
                  <c:v>1693</c:v>
                </c:pt>
                <c:pt idx="23">
                  <c:v>1640</c:v>
                </c:pt>
                <c:pt idx="24">
                  <c:v>1589</c:v>
                </c:pt>
                <c:pt idx="25">
                  <c:v>1542</c:v>
                </c:pt>
                <c:pt idx="26">
                  <c:v>1497</c:v>
                </c:pt>
                <c:pt idx="27">
                  <c:v>1455</c:v>
                </c:pt>
                <c:pt idx="28">
                  <c:v>1416</c:v>
                </c:pt>
                <c:pt idx="29">
                  <c:v>1376</c:v>
                </c:pt>
                <c:pt idx="30">
                  <c:v>1340</c:v>
                </c:pt>
              </c:numCache>
            </c:numRef>
          </c:yVal>
          <c:smooth val="1"/>
        </c:ser>
        <c:ser>
          <c:idx val="1"/>
          <c:order val="1"/>
          <c:tx>
            <c:v>Pure O2</c:v>
          </c:tx>
          <c:marker>
            <c:symbol val="none"/>
          </c:marker>
          <c:xVal>
            <c:numRef>
              <c:f>Sheet2!$P$1:$P$31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Sheet2!$Q$1:$Q$31</c:f>
              <c:numCache>
                <c:formatCode>General</c:formatCode>
                <c:ptCount val="31"/>
                <c:pt idx="0">
                  <c:v>4020</c:v>
                </c:pt>
                <c:pt idx="1">
                  <c:v>4284</c:v>
                </c:pt>
                <c:pt idx="2">
                  <c:v>4527</c:v>
                </c:pt>
                <c:pt idx="3">
                  <c:v>4753</c:v>
                </c:pt>
                <c:pt idx="4">
                  <c:v>4963</c:v>
                </c:pt>
                <c:pt idx="5">
                  <c:v>5159</c:v>
                </c:pt>
                <c:pt idx="6">
                  <c:v>5196</c:v>
                </c:pt>
                <c:pt idx="7">
                  <c:v>5234</c:v>
                </c:pt>
                <c:pt idx="8">
                  <c:v>5270</c:v>
                </c:pt>
                <c:pt idx="9">
                  <c:v>5306</c:v>
                </c:pt>
                <c:pt idx="10">
                  <c:v>5338</c:v>
                </c:pt>
                <c:pt idx="11">
                  <c:v>5342</c:v>
                </c:pt>
                <c:pt idx="12">
                  <c:v>5209</c:v>
                </c:pt>
                <c:pt idx="13">
                  <c:v>5082</c:v>
                </c:pt>
                <c:pt idx="14">
                  <c:v>4961</c:v>
                </c:pt>
                <c:pt idx="15">
                  <c:v>4846</c:v>
                </c:pt>
                <c:pt idx="16">
                  <c:v>4736</c:v>
                </c:pt>
                <c:pt idx="17">
                  <c:v>4630</c:v>
                </c:pt>
                <c:pt idx="18">
                  <c:v>4529</c:v>
                </c:pt>
                <c:pt idx="19">
                  <c:v>4433</c:v>
                </c:pt>
                <c:pt idx="20">
                  <c:v>4350</c:v>
                </c:pt>
                <c:pt idx="21">
                  <c:v>4250</c:v>
                </c:pt>
                <c:pt idx="22">
                  <c:v>4164</c:v>
                </c:pt>
                <c:pt idx="23">
                  <c:v>4100</c:v>
                </c:pt>
                <c:pt idx="24">
                  <c:v>4002</c:v>
                </c:pt>
                <c:pt idx="25">
                  <c:v>3925</c:v>
                </c:pt>
                <c:pt idx="26">
                  <c:v>3851</c:v>
                </c:pt>
                <c:pt idx="27">
                  <c:v>3780</c:v>
                </c:pt>
                <c:pt idx="28">
                  <c:v>3711</c:v>
                </c:pt>
                <c:pt idx="29">
                  <c:v>3644</c:v>
                </c:pt>
                <c:pt idx="30">
                  <c:v>3579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19776"/>
        <c:axId val="107821696"/>
      </c:scatterChart>
      <c:scatterChart>
        <c:scatterStyle val="smoothMarker"/>
        <c:varyColors val="0"/>
        <c:ser>
          <c:idx val="2"/>
          <c:order val="2"/>
          <c:tx>
            <c:v>Percentage of CO</c:v>
          </c:tx>
          <c:marker>
            <c:symbol val="none"/>
          </c:marker>
          <c:xVal>
            <c:numRef>
              <c:f>Sheet1!$I$16:$I$27</c:f>
              <c:numCache>
                <c:formatCode>General</c:formatCode>
                <c:ptCount val="12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</c:numCache>
            </c:numRef>
          </c:xVal>
          <c:yVal>
            <c:numRef>
              <c:f>Sheet1!$O$16:$O$27</c:f>
              <c:numCache>
                <c:formatCode>General</c:formatCode>
                <c:ptCount val="12"/>
                <c:pt idx="0">
                  <c:v>0.90000000000000036</c:v>
                </c:pt>
                <c:pt idx="1">
                  <c:v>0.75</c:v>
                </c:pt>
                <c:pt idx="2">
                  <c:v>0.59999999999999964</c:v>
                </c:pt>
                <c:pt idx="3">
                  <c:v>0.45000000000000018</c:v>
                </c:pt>
                <c:pt idx="4">
                  <c:v>0.29999999999999982</c:v>
                </c:pt>
                <c:pt idx="5">
                  <c:v>0.15000000000000036</c:v>
                </c:pt>
                <c:pt idx="6">
                  <c:v>0.12000000000000011</c:v>
                </c:pt>
                <c:pt idx="7">
                  <c:v>8.9999999999999858E-2</c:v>
                </c:pt>
                <c:pt idx="8">
                  <c:v>6.0000000000000053E-2</c:v>
                </c:pt>
                <c:pt idx="9">
                  <c:v>3.0000000000000249E-2</c:v>
                </c:pt>
                <c:pt idx="10">
                  <c:v>3.0000000000001137E-3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7696"/>
        <c:axId val="107836160"/>
      </c:scatterChart>
      <c:valAx>
        <c:axId val="107819776"/>
        <c:scaling>
          <c:orientation val="minMax"/>
          <c:max val="1.5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821696"/>
        <c:crosses val="autoZero"/>
        <c:crossBetween val="midCat"/>
      </c:valAx>
      <c:valAx>
        <c:axId val="10782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819776"/>
        <c:crosses val="autoZero"/>
        <c:crossBetween val="midCat"/>
      </c:valAx>
      <c:valAx>
        <c:axId val="107836160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07837696"/>
        <c:crosses val="max"/>
        <c:crossBetween val="midCat"/>
      </c:valAx>
      <c:valAx>
        <c:axId val="10783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836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Taf with Varying Percentage</a:t>
            </a:r>
            <a:r>
              <a:rPr lang="en-US" baseline="0"/>
              <a:t> of Methane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Sheet4!$A$2:$A$12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Sheet4!$H$2:$H$12</c:f>
              <c:numCache>
                <c:formatCode>General</c:formatCode>
                <c:ptCount val="11"/>
                <c:pt idx="0">
                  <c:v>2647.7672620634503</c:v>
                </c:pt>
                <c:pt idx="1">
                  <c:v>2669.839385304791</c:v>
                </c:pt>
                <c:pt idx="2">
                  <c:v>2688.3977405182463</c:v>
                </c:pt>
                <c:pt idx="3">
                  <c:v>2704.2195253617924</c:v>
                </c:pt>
                <c:pt idx="4">
                  <c:v>2717.8684688865683</c:v>
                </c:pt>
                <c:pt idx="5">
                  <c:v>2729.7634126481494</c:v>
                </c:pt>
                <c:pt idx="6">
                  <c:v>2740.2220484221989</c:v>
                </c:pt>
                <c:pt idx="7">
                  <c:v>2749.4897141116303</c:v>
                </c:pt>
                <c:pt idx="8">
                  <c:v>2757.7588822476414</c:v>
                </c:pt>
                <c:pt idx="9">
                  <c:v>2765.1826714073909</c:v>
                </c:pt>
                <c:pt idx="10">
                  <c:v>2771.8844152287047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18848"/>
        <c:axId val="109921024"/>
      </c:scatterChart>
      <c:valAx>
        <c:axId val="1099188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Methane in Mixture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921024"/>
        <c:crosses val="autoZero"/>
        <c:crossBetween val="midCat"/>
      </c:valAx>
      <c:valAx>
        <c:axId val="109921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Adabatic Flame Temperature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9918848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Overlay</a:t>
            </a:r>
            <a:r>
              <a:rPr lang="en-US" baseline="0"/>
              <a:t> of Two Models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Air Mixture for IG</c:v>
          </c:tx>
          <c:marker>
            <c:symbol val="none"/>
          </c:marker>
          <c:xVal>
            <c:numRef>
              <c:f>Sheet1!$P$1:$P$31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Sheet1!$Q$1:$Q$31</c:f>
              <c:numCache>
                <c:formatCode>General</c:formatCode>
                <c:ptCount val="31"/>
                <c:pt idx="0">
                  <c:v>2017</c:v>
                </c:pt>
                <c:pt idx="1">
                  <c:v>2135</c:v>
                </c:pt>
                <c:pt idx="2">
                  <c:v>2238</c:v>
                </c:pt>
                <c:pt idx="3">
                  <c:v>2339</c:v>
                </c:pt>
                <c:pt idx="4">
                  <c:v>2428</c:v>
                </c:pt>
                <c:pt idx="5">
                  <c:v>2509</c:v>
                </c:pt>
                <c:pt idx="6">
                  <c:v>2524</c:v>
                </c:pt>
                <c:pt idx="7">
                  <c:v>2540</c:v>
                </c:pt>
                <c:pt idx="8">
                  <c:v>2554</c:v>
                </c:pt>
                <c:pt idx="9">
                  <c:v>2569</c:v>
                </c:pt>
                <c:pt idx="10">
                  <c:v>2582</c:v>
                </c:pt>
                <c:pt idx="11">
                  <c:v>2584</c:v>
                </c:pt>
                <c:pt idx="12">
                  <c:v>2486</c:v>
                </c:pt>
                <c:pt idx="13">
                  <c:v>2363</c:v>
                </c:pt>
                <c:pt idx="14">
                  <c:v>2265</c:v>
                </c:pt>
                <c:pt idx="15">
                  <c:v>2175</c:v>
                </c:pt>
                <c:pt idx="16">
                  <c:v>2091</c:v>
                </c:pt>
                <c:pt idx="17">
                  <c:v>2012</c:v>
                </c:pt>
                <c:pt idx="18">
                  <c:v>1941</c:v>
                </c:pt>
                <c:pt idx="19">
                  <c:v>1872</c:v>
                </c:pt>
                <c:pt idx="20">
                  <c:v>1826</c:v>
                </c:pt>
                <c:pt idx="21">
                  <c:v>1749</c:v>
                </c:pt>
                <c:pt idx="22">
                  <c:v>1693</c:v>
                </c:pt>
                <c:pt idx="23">
                  <c:v>1640</c:v>
                </c:pt>
                <c:pt idx="24">
                  <c:v>1589</c:v>
                </c:pt>
                <c:pt idx="25">
                  <c:v>1542</c:v>
                </c:pt>
                <c:pt idx="26">
                  <c:v>1497</c:v>
                </c:pt>
                <c:pt idx="27">
                  <c:v>1455</c:v>
                </c:pt>
                <c:pt idx="28">
                  <c:v>1416</c:v>
                </c:pt>
                <c:pt idx="29">
                  <c:v>1376</c:v>
                </c:pt>
                <c:pt idx="30">
                  <c:v>1340</c:v>
                </c:pt>
              </c:numCache>
            </c:numRef>
          </c:yVal>
          <c:smooth val="1"/>
        </c:ser>
        <c:ser>
          <c:idx val="1"/>
          <c:order val="1"/>
          <c:tx>
            <c:v>Pure O2 for IG</c:v>
          </c:tx>
          <c:marker>
            <c:symbol val="none"/>
          </c:marker>
          <c:xVal>
            <c:numRef>
              <c:f>Sheet2!$P$1:$P$31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Sheet2!$Q$1:$Q$31</c:f>
              <c:numCache>
                <c:formatCode>General</c:formatCode>
                <c:ptCount val="31"/>
                <c:pt idx="0">
                  <c:v>4020</c:v>
                </c:pt>
                <c:pt idx="1">
                  <c:v>4284</c:v>
                </c:pt>
                <c:pt idx="2">
                  <c:v>4527</c:v>
                </c:pt>
                <c:pt idx="3">
                  <c:v>4753</c:v>
                </c:pt>
                <c:pt idx="4">
                  <c:v>4963</c:v>
                </c:pt>
                <c:pt idx="5">
                  <c:v>5159</c:v>
                </c:pt>
                <c:pt idx="6">
                  <c:v>5196</c:v>
                </c:pt>
                <c:pt idx="7">
                  <c:v>5234</c:v>
                </c:pt>
                <c:pt idx="8">
                  <c:v>5270</c:v>
                </c:pt>
                <c:pt idx="9">
                  <c:v>5306</c:v>
                </c:pt>
                <c:pt idx="10">
                  <c:v>5338</c:v>
                </c:pt>
                <c:pt idx="11">
                  <c:v>5342</c:v>
                </c:pt>
                <c:pt idx="12">
                  <c:v>5209</c:v>
                </c:pt>
                <c:pt idx="13">
                  <c:v>5082</c:v>
                </c:pt>
                <c:pt idx="14">
                  <c:v>4961</c:v>
                </c:pt>
                <c:pt idx="15">
                  <c:v>4846</c:v>
                </c:pt>
                <c:pt idx="16">
                  <c:v>4736</c:v>
                </c:pt>
                <c:pt idx="17">
                  <c:v>4630</c:v>
                </c:pt>
                <c:pt idx="18">
                  <c:v>4529</c:v>
                </c:pt>
                <c:pt idx="19">
                  <c:v>4433</c:v>
                </c:pt>
                <c:pt idx="20">
                  <c:v>4350</c:v>
                </c:pt>
                <c:pt idx="21">
                  <c:v>4250</c:v>
                </c:pt>
                <c:pt idx="22">
                  <c:v>4164</c:v>
                </c:pt>
                <c:pt idx="23">
                  <c:v>4100</c:v>
                </c:pt>
                <c:pt idx="24">
                  <c:v>4002</c:v>
                </c:pt>
                <c:pt idx="25">
                  <c:v>3925</c:v>
                </c:pt>
                <c:pt idx="26">
                  <c:v>3851</c:v>
                </c:pt>
                <c:pt idx="27">
                  <c:v>3780</c:v>
                </c:pt>
                <c:pt idx="28">
                  <c:v>3711</c:v>
                </c:pt>
                <c:pt idx="29">
                  <c:v>3644</c:v>
                </c:pt>
                <c:pt idx="30">
                  <c:v>3579</c:v>
                </c:pt>
              </c:numCache>
            </c:numRef>
          </c:yVal>
          <c:smooth val="1"/>
        </c:ser>
        <c:ser>
          <c:idx val="3"/>
          <c:order val="3"/>
          <c:tx>
            <c:v>Air Mixture of PG</c:v>
          </c:tx>
          <c:marker>
            <c:symbol val="none"/>
          </c:marker>
          <c:xVal>
            <c:numRef>
              <c:f>DATA_PG_AIR!$B$2:$B$32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DATA_PG_AIR!$F$2:$F$32</c:f>
              <c:numCache>
                <c:formatCode>General</c:formatCode>
                <c:ptCount val="31"/>
                <c:pt idx="0">
                  <c:v>2184.4292257553066</c:v>
                </c:pt>
                <c:pt idx="1">
                  <c:v>2303.1092176378506</c:v>
                </c:pt>
                <c:pt idx="2">
                  <c:v>2408.1103045956538</c:v>
                </c:pt>
                <c:pt idx="3">
                  <c:v>2501.6685438497689</c:v>
                </c:pt>
                <c:pt idx="4">
                  <c:v>2585.5578126715709</c:v>
                </c:pt>
                <c:pt idx="5">
                  <c:v>2661.2033534718826</c:v>
                </c:pt>
                <c:pt idx="6">
                  <c:v>2675.4491074248413</c:v>
                </c:pt>
                <c:pt idx="7">
                  <c:v>2689.4202744076983</c:v>
                </c:pt>
                <c:pt idx="8">
                  <c:v>2703.1247176362772</c:v>
                </c:pt>
                <c:pt idx="9">
                  <c:v>2716.5700029316481</c:v>
                </c:pt>
                <c:pt idx="10">
                  <c:v>2728.4552041734187</c:v>
                </c:pt>
                <c:pt idx="11">
                  <c:v>2729.7634126481494</c:v>
                </c:pt>
                <c:pt idx="12">
                  <c:v>2608.7571787237534</c:v>
                </c:pt>
                <c:pt idx="13">
                  <c:v>2498.1144991438005</c:v>
                </c:pt>
                <c:pt idx="14">
                  <c:v>2396.5586687238965</c:v>
                </c:pt>
                <c:pt idx="15">
                  <c:v>2303.0144167758849</c:v>
                </c:pt>
                <c:pt idx="16">
                  <c:v>2216.5696875286353</c:v>
                </c:pt>
                <c:pt idx="17">
                  <c:v>2136.4458044057092</c:v>
                </c:pt>
                <c:pt idx="18">
                  <c:v>2061.9739482371538</c:v>
                </c:pt>
                <c:pt idx="19">
                  <c:v>1992.5764436429693</c:v>
                </c:pt>
                <c:pt idx="20">
                  <c:v>1927.7517447022469</c:v>
                </c:pt>
                <c:pt idx="21">
                  <c:v>1867.0622939708555</c:v>
                </c:pt>
                <c:pt idx="22">
                  <c:v>1810.1246331465354</c:v>
                </c:pt>
                <c:pt idx="23">
                  <c:v>1756.6012928038547</c:v>
                </c:pt>
                <c:pt idx="24">
                  <c:v>1706.1940986759423</c:v>
                </c:pt>
                <c:pt idx="25">
                  <c:v>1658.6386139966448</c:v>
                </c:pt>
                <c:pt idx="26">
                  <c:v>1613.6994991430963</c:v>
                </c:pt>
                <c:pt idx="27">
                  <c:v>1571.1666166720106</c:v>
                </c:pt>
                <c:pt idx="28">
                  <c:v>1530.8517457015419</c:v>
                </c:pt>
                <c:pt idx="29">
                  <c:v>1492.5857972480082</c:v>
                </c:pt>
                <c:pt idx="30">
                  <c:v>1456.2164436156997</c:v>
                </c:pt>
              </c:numCache>
            </c:numRef>
          </c:yVal>
          <c:smooth val="1"/>
        </c:ser>
        <c:ser>
          <c:idx val="4"/>
          <c:order val="4"/>
          <c:tx>
            <c:v>O2 for PG</c:v>
          </c:tx>
          <c:marker>
            <c:symbol val="none"/>
          </c:marker>
          <c:xVal>
            <c:numRef>
              <c:f>DATA_PG_AIR!$H$2:$H$32</c:f>
              <c:numCache>
                <c:formatCode>General</c:formatCode>
                <c:ptCount val="31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  <c:pt idx="12">
                  <c:v>0.95238095238095233</c:v>
                </c:pt>
                <c:pt idx="13">
                  <c:v>0.90909090909090906</c:v>
                </c:pt>
                <c:pt idx="14">
                  <c:v>0.86956521739130443</c:v>
                </c:pt>
                <c:pt idx="15">
                  <c:v>0.83333333333333337</c:v>
                </c:pt>
                <c:pt idx="16">
                  <c:v>0.8</c:v>
                </c:pt>
                <c:pt idx="17">
                  <c:v>0.76923076923076916</c:v>
                </c:pt>
                <c:pt idx="18">
                  <c:v>0.7407407407407407</c:v>
                </c:pt>
                <c:pt idx="19">
                  <c:v>0.7142857142857143</c:v>
                </c:pt>
                <c:pt idx="20">
                  <c:v>0.68965517241379315</c:v>
                </c:pt>
                <c:pt idx="21">
                  <c:v>0.66666666666666663</c:v>
                </c:pt>
                <c:pt idx="22">
                  <c:v>0.64516129032258063</c:v>
                </c:pt>
                <c:pt idx="23">
                  <c:v>0.625</c:v>
                </c:pt>
                <c:pt idx="24">
                  <c:v>0.60606060606060608</c:v>
                </c:pt>
                <c:pt idx="25">
                  <c:v>0.58823529411764708</c:v>
                </c:pt>
                <c:pt idx="26">
                  <c:v>0.5714285714285714</c:v>
                </c:pt>
                <c:pt idx="27">
                  <c:v>0.55555555555555558</c:v>
                </c:pt>
                <c:pt idx="28">
                  <c:v>0.54054054054054046</c:v>
                </c:pt>
                <c:pt idx="29">
                  <c:v>0.52631578947368418</c:v>
                </c:pt>
                <c:pt idx="30">
                  <c:v>0.51282051282051289</c:v>
                </c:pt>
              </c:numCache>
            </c:numRef>
          </c:xVal>
          <c:yVal>
            <c:numRef>
              <c:f>DATA_PG_AIR!$I$2:$I$32</c:f>
              <c:numCache>
                <c:formatCode>General</c:formatCode>
                <c:ptCount val="31"/>
                <c:pt idx="0">
                  <c:v>7235.588235294118</c:v>
                </c:pt>
                <c:pt idx="1">
                  <c:v>7738.45</c:v>
                </c:pt>
                <c:pt idx="2">
                  <c:v>8195.2480916030527</c:v>
                </c:pt>
                <c:pt idx="3">
                  <c:v>8612.0346715328451</c:v>
                </c:pt>
                <c:pt idx="4">
                  <c:v>8993.8461538461543</c:v>
                </c:pt>
                <c:pt idx="5">
                  <c:v>9344.9077181208067</c:v>
                </c:pt>
                <c:pt idx="6">
                  <c:v>9411.754327563247</c:v>
                </c:pt>
                <c:pt idx="7">
                  <c:v>9477.5412813738458</c:v>
                </c:pt>
                <c:pt idx="8">
                  <c:v>9542.2935779816544</c:v>
                </c:pt>
                <c:pt idx="9">
                  <c:v>9606.0354356306871</c:v>
                </c:pt>
                <c:pt idx="10">
                  <c:v>9662.5585937499982</c:v>
                </c:pt>
                <c:pt idx="11">
                  <c:v>9668.790322580644</c:v>
                </c:pt>
                <c:pt idx="12">
                  <c:v>9309.3944099378859</c:v>
                </c:pt>
                <c:pt idx="13">
                  <c:v>8975.8233532934119</c:v>
                </c:pt>
                <c:pt idx="14">
                  <c:v>8665.3901734104038</c:v>
                </c:pt>
                <c:pt idx="15">
                  <c:v>8375.7681564245813</c:v>
                </c:pt>
                <c:pt idx="16">
                  <c:v>8104.9324324324316</c:v>
                </c:pt>
                <c:pt idx="17">
                  <c:v>7851.1125654450252</c:v>
                </c:pt>
                <c:pt idx="18">
                  <c:v>7612.7538071065983</c:v>
                </c:pt>
                <c:pt idx="19">
                  <c:v>7388.4852216748777</c:v>
                </c:pt>
                <c:pt idx="20">
                  <c:v>7177.0933014354068</c:v>
                </c:pt>
                <c:pt idx="21">
                  <c:v>6977.4999999999991</c:v>
                </c:pt>
                <c:pt idx="22">
                  <c:v>6788.7443438914015</c:v>
                </c:pt>
                <c:pt idx="23">
                  <c:v>6609.9669603524217</c:v>
                </c:pt>
                <c:pt idx="24">
                  <c:v>6440.3969957081545</c:v>
                </c:pt>
                <c:pt idx="25">
                  <c:v>6279.3410041840998</c:v>
                </c:pt>
                <c:pt idx="26">
                  <c:v>6126.1734693877543</c:v>
                </c:pt>
                <c:pt idx="27">
                  <c:v>5980.3286852589636</c:v>
                </c:pt>
                <c:pt idx="28">
                  <c:v>5841.2937743190651</c:v>
                </c:pt>
                <c:pt idx="29">
                  <c:v>5708.6026615969586</c:v>
                </c:pt>
                <c:pt idx="30">
                  <c:v>5581.8308550185875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70880"/>
        <c:axId val="62977152"/>
      </c:scatterChart>
      <c:scatterChart>
        <c:scatterStyle val="smoothMarker"/>
        <c:varyColors val="0"/>
        <c:ser>
          <c:idx val="2"/>
          <c:order val="2"/>
          <c:tx>
            <c:v>Percentage of CO</c:v>
          </c:tx>
          <c:marker>
            <c:symbol val="none"/>
          </c:marker>
          <c:xVal>
            <c:numRef>
              <c:f>Sheet1!$I$16:$I$27</c:f>
              <c:numCache>
                <c:formatCode>General</c:formatCode>
                <c:ptCount val="12"/>
                <c:pt idx="0">
                  <c:v>1.4285714285714286</c:v>
                </c:pt>
                <c:pt idx="1">
                  <c:v>1.3333333333333333</c:v>
                </c:pt>
                <c:pt idx="2">
                  <c:v>1.25</c:v>
                </c:pt>
                <c:pt idx="3">
                  <c:v>1.1764705882352942</c:v>
                </c:pt>
                <c:pt idx="4">
                  <c:v>1.1111111111111112</c:v>
                </c:pt>
                <c:pt idx="5">
                  <c:v>1.0526315789473684</c:v>
                </c:pt>
                <c:pt idx="6">
                  <c:v>1.0416666666666667</c:v>
                </c:pt>
                <c:pt idx="7">
                  <c:v>1.0309278350515465</c:v>
                </c:pt>
                <c:pt idx="8">
                  <c:v>1.0204081632653061</c:v>
                </c:pt>
                <c:pt idx="9">
                  <c:v>1.0101010101010102</c:v>
                </c:pt>
                <c:pt idx="10">
                  <c:v>1.0010010010010011</c:v>
                </c:pt>
                <c:pt idx="11">
                  <c:v>1</c:v>
                </c:pt>
              </c:numCache>
            </c:numRef>
          </c:xVal>
          <c:yVal>
            <c:numRef>
              <c:f>Sheet1!$O$16:$O$27</c:f>
              <c:numCache>
                <c:formatCode>General</c:formatCode>
                <c:ptCount val="12"/>
                <c:pt idx="0">
                  <c:v>0.90000000000000036</c:v>
                </c:pt>
                <c:pt idx="1">
                  <c:v>0.75</c:v>
                </c:pt>
                <c:pt idx="2">
                  <c:v>0.59999999999999964</c:v>
                </c:pt>
                <c:pt idx="3">
                  <c:v>0.45000000000000018</c:v>
                </c:pt>
                <c:pt idx="4">
                  <c:v>0.29999999999999982</c:v>
                </c:pt>
                <c:pt idx="5">
                  <c:v>0.15000000000000036</c:v>
                </c:pt>
                <c:pt idx="6">
                  <c:v>0.12000000000000011</c:v>
                </c:pt>
                <c:pt idx="7">
                  <c:v>8.9999999999999858E-2</c:v>
                </c:pt>
                <c:pt idx="8">
                  <c:v>6.0000000000000053E-2</c:v>
                </c:pt>
                <c:pt idx="9">
                  <c:v>3.0000000000000249E-2</c:v>
                </c:pt>
                <c:pt idx="10">
                  <c:v>3.0000000000001137E-3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9136"/>
        <c:axId val="62979072"/>
      </c:scatterChart>
      <c:valAx>
        <c:axId val="62970880"/>
        <c:scaling>
          <c:orientation val="minMax"/>
          <c:max val="1.5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977152"/>
        <c:crosses val="autoZero"/>
        <c:crossBetween val="midCat"/>
      </c:valAx>
      <c:valAx>
        <c:axId val="62977152"/>
        <c:scaling>
          <c:orientation val="minMax"/>
          <c:max val="10000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970880"/>
        <c:crosses val="autoZero"/>
        <c:crossBetween val="midCat"/>
      </c:valAx>
      <c:valAx>
        <c:axId val="62979072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63419136"/>
        <c:crosses val="max"/>
        <c:crossBetween val="midCat"/>
      </c:valAx>
      <c:valAx>
        <c:axId val="6341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79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P27" sqref="P27"/>
    </sheetView>
  </sheetViews>
  <sheetFormatPr defaultRowHeight="15" x14ac:dyDescent="0.25"/>
  <sheetData>
    <row r="1" spans="1:16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10</v>
      </c>
      <c r="H1" t="s">
        <v>1</v>
      </c>
      <c r="I1" t="s">
        <v>0</v>
      </c>
      <c r="J1" t="s">
        <v>4</v>
      </c>
      <c r="K1" t="s">
        <v>11</v>
      </c>
      <c r="L1" t="s">
        <v>12</v>
      </c>
      <c r="M1" t="s">
        <v>14</v>
      </c>
      <c r="N1" t="s">
        <v>10</v>
      </c>
    </row>
    <row r="2" spans="1:16" x14ac:dyDescent="0.25">
      <c r="A2">
        <v>1</v>
      </c>
      <c r="B2">
        <f>1/A2</f>
        <v>1</v>
      </c>
      <c r="C2">
        <f>A2*5.64</f>
        <v>5.64</v>
      </c>
      <c r="D2">
        <f>(A2*1.5-1.5)</f>
        <v>0</v>
      </c>
      <c r="E2">
        <f>A2*1.5*4.76*29/(0.5*16+0.5*12)</f>
        <v>14.790000000000001</v>
      </c>
      <c r="F2">
        <f>25-$F$30/(1*(1+E2))</f>
        <v>2729.7634126481494</v>
      </c>
      <c r="H2">
        <v>0</v>
      </c>
      <c r="I2" t="e">
        <f>1/H2</f>
        <v>#DIV/0!</v>
      </c>
      <c r="J2">
        <f>H2*1.5*4.76*29/(0.5*16+0.5*12)</f>
        <v>0</v>
      </c>
      <c r="K2">
        <f>3*H2-2</f>
        <v>-2</v>
      </c>
      <c r="L2">
        <f>3*H2-2*K2-1</f>
        <v>3</v>
      </c>
      <c r="M2">
        <f>(K2*$I$30+$J$30+L2*$K$30-0.5*$H$30)/(0.5*16+0.5*12)</f>
        <v>17932.5</v>
      </c>
      <c r="N2">
        <f>25+(-M2)/(1+J2)</f>
        <v>-17907.5</v>
      </c>
    </row>
    <row r="3" spans="1:16" x14ac:dyDescent="0.25">
      <c r="A3">
        <v>1.05</v>
      </c>
      <c r="B3">
        <f t="shared" ref="B3:B21" si="0">1/A3</f>
        <v>0.95238095238095233</v>
      </c>
      <c r="C3">
        <f t="shared" ref="C3:C27" si="1">A3*5.64</f>
        <v>5.9219999999999997</v>
      </c>
      <c r="D3">
        <f t="shared" ref="D3:D21" si="2">(A3*1.5-1.5)</f>
        <v>7.5000000000000178E-2</v>
      </c>
      <c r="E3">
        <f t="shared" ref="E3:E27" si="3">A3*1.5*4.76*29/(0.5*16+0.5*12)</f>
        <v>15.529500000000001</v>
      </c>
      <c r="F3">
        <f t="shared" ref="F3:F27" si="4">25-$F$30/(1*(1+E3))</f>
        <v>2608.7571787237534</v>
      </c>
      <c r="H3">
        <v>0.05</v>
      </c>
      <c r="I3">
        <f t="shared" ref="I3:I27" si="5">1/H3</f>
        <v>20</v>
      </c>
      <c r="J3">
        <f t="shared" ref="J3:J27" si="6">H3*1.5*4.76*29/(0.5*16+0.5*12)</f>
        <v>0.73950000000000016</v>
      </c>
      <c r="K3">
        <f t="shared" ref="K3:K21" si="7">3*H3-2</f>
        <v>-1.85</v>
      </c>
      <c r="L3">
        <f t="shared" ref="L3:L21" si="8">3*H3-2*K3-1</f>
        <v>2.85</v>
      </c>
      <c r="M3">
        <f>(K3*$I$30+$J$30+L3*$K$30-0.5*$H$30)/(0.5*16+0.5*12)</f>
        <v>14900.464285714286</v>
      </c>
      <c r="N3">
        <f t="shared" ref="N3:N21" si="9">25+(-M3)/(1+J3)</f>
        <v>-8540.9467006118339</v>
      </c>
    </row>
    <row r="4" spans="1:16" x14ac:dyDescent="0.25">
      <c r="A4">
        <v>1.1000000000000001</v>
      </c>
      <c r="B4">
        <f t="shared" si="0"/>
        <v>0.90909090909090906</v>
      </c>
      <c r="C4">
        <f t="shared" si="1"/>
        <v>6.2039999999999997</v>
      </c>
      <c r="D4">
        <f t="shared" si="2"/>
        <v>0.15000000000000013</v>
      </c>
      <c r="E4">
        <f t="shared" si="3"/>
        <v>16.268999999999998</v>
      </c>
      <c r="F4">
        <f t="shared" si="4"/>
        <v>2498.1144991438005</v>
      </c>
      <c r="H4">
        <v>0.1</v>
      </c>
      <c r="I4">
        <f t="shared" si="5"/>
        <v>10</v>
      </c>
      <c r="J4">
        <f t="shared" si="6"/>
        <v>1.4790000000000003</v>
      </c>
      <c r="K4">
        <f t="shared" si="7"/>
        <v>-1.7</v>
      </c>
      <c r="L4">
        <f t="shared" si="8"/>
        <v>2.7</v>
      </c>
      <c r="M4">
        <f t="shared" ref="M4:M21" si="10">(K4*$I$30+$J$30+L4*$K$30-0.5*$H$30)/(0.5*16+0.5*12)</f>
        <v>11868.428571428571</v>
      </c>
      <c r="N4">
        <f t="shared" si="9"/>
        <v>-4762.5871607214885</v>
      </c>
    </row>
    <row r="5" spans="1:16" x14ac:dyDescent="0.25">
      <c r="A5">
        <v>1.1499999999999999</v>
      </c>
      <c r="B5">
        <f t="shared" si="0"/>
        <v>0.86956521739130443</v>
      </c>
      <c r="C5">
        <f t="shared" si="1"/>
        <v>6.4859999999999989</v>
      </c>
      <c r="D5">
        <f t="shared" si="2"/>
        <v>0.22499999999999987</v>
      </c>
      <c r="E5">
        <f t="shared" si="3"/>
        <v>17.008499999999998</v>
      </c>
      <c r="F5">
        <f t="shared" si="4"/>
        <v>2396.5586687238965</v>
      </c>
      <c r="H5">
        <v>0.15</v>
      </c>
      <c r="I5">
        <f t="shared" si="5"/>
        <v>6.666666666666667</v>
      </c>
      <c r="J5">
        <f t="shared" si="6"/>
        <v>2.2184999999999997</v>
      </c>
      <c r="K5">
        <f t="shared" si="7"/>
        <v>-1.55</v>
      </c>
      <c r="L5">
        <f t="shared" si="8"/>
        <v>2.5499999999999998</v>
      </c>
      <c r="M5">
        <f t="shared" si="10"/>
        <v>8836.3928571428569</v>
      </c>
      <c r="N5">
        <f t="shared" si="9"/>
        <v>-2720.5003439934312</v>
      </c>
    </row>
    <row r="6" spans="1:16" x14ac:dyDescent="0.25">
      <c r="A6">
        <v>1.2</v>
      </c>
      <c r="B6">
        <f t="shared" si="0"/>
        <v>0.83333333333333337</v>
      </c>
      <c r="C6">
        <f t="shared" si="1"/>
        <v>6.7679999999999998</v>
      </c>
      <c r="D6">
        <f t="shared" si="2"/>
        <v>0.29999999999999982</v>
      </c>
      <c r="E6">
        <f t="shared" si="3"/>
        <v>17.747999999999998</v>
      </c>
      <c r="F6">
        <f t="shared" si="4"/>
        <v>2303.0144167758849</v>
      </c>
      <c r="H6">
        <v>0.2</v>
      </c>
      <c r="I6">
        <f t="shared" si="5"/>
        <v>5</v>
      </c>
      <c r="J6">
        <f t="shared" si="6"/>
        <v>2.9580000000000006</v>
      </c>
      <c r="K6">
        <f t="shared" si="7"/>
        <v>-1.4</v>
      </c>
      <c r="L6">
        <f t="shared" si="8"/>
        <v>2.4</v>
      </c>
      <c r="M6">
        <f t="shared" si="10"/>
        <v>5804.3571428571431</v>
      </c>
      <c r="N6">
        <f t="shared" si="9"/>
        <v>-1441.487403450516</v>
      </c>
    </row>
    <row r="7" spans="1:16" x14ac:dyDescent="0.25">
      <c r="A7">
        <v>1.25</v>
      </c>
      <c r="B7">
        <f t="shared" si="0"/>
        <v>0.8</v>
      </c>
      <c r="C7">
        <f t="shared" si="1"/>
        <v>7.05</v>
      </c>
      <c r="D7">
        <f t="shared" si="2"/>
        <v>0.375</v>
      </c>
      <c r="E7">
        <f t="shared" si="3"/>
        <v>18.487500000000001</v>
      </c>
      <c r="F7">
        <f t="shared" si="4"/>
        <v>2216.5696875286353</v>
      </c>
      <c r="H7">
        <v>0.25</v>
      </c>
      <c r="I7">
        <f t="shared" si="5"/>
        <v>4</v>
      </c>
      <c r="J7">
        <f t="shared" si="6"/>
        <v>3.6975000000000002</v>
      </c>
      <c r="K7">
        <f t="shared" si="7"/>
        <v>-1.25</v>
      </c>
      <c r="L7">
        <f t="shared" si="8"/>
        <v>2.25</v>
      </c>
      <c r="M7">
        <f t="shared" si="10"/>
        <v>2772.3214285714284</v>
      </c>
      <c r="N7">
        <f t="shared" si="9"/>
        <v>-565.16954307002209</v>
      </c>
    </row>
    <row r="8" spans="1:16" x14ac:dyDescent="0.25">
      <c r="A8">
        <v>1.3</v>
      </c>
      <c r="B8">
        <f t="shared" si="0"/>
        <v>0.76923076923076916</v>
      </c>
      <c r="C8">
        <f t="shared" si="1"/>
        <v>7.3319999999999999</v>
      </c>
      <c r="D8">
        <f t="shared" si="2"/>
        <v>0.45000000000000018</v>
      </c>
      <c r="E8">
        <f t="shared" si="3"/>
        <v>19.227</v>
      </c>
      <c r="F8">
        <f t="shared" si="4"/>
        <v>2136.4458044057092</v>
      </c>
      <c r="H8">
        <v>0.3</v>
      </c>
      <c r="I8">
        <f t="shared" si="5"/>
        <v>3.3333333333333335</v>
      </c>
      <c r="J8">
        <f t="shared" si="6"/>
        <v>4.4369999999999994</v>
      </c>
      <c r="K8">
        <f t="shared" si="7"/>
        <v>-1.1000000000000001</v>
      </c>
      <c r="L8">
        <f t="shared" si="8"/>
        <v>2.1</v>
      </c>
      <c r="M8">
        <f t="shared" si="10"/>
        <v>-259.71428571428157</v>
      </c>
      <c r="N8">
        <f t="shared" si="9"/>
        <v>72.767939252212912</v>
      </c>
    </row>
    <row r="9" spans="1:16" x14ac:dyDescent="0.25">
      <c r="A9">
        <v>1.35</v>
      </c>
      <c r="B9">
        <f t="shared" si="0"/>
        <v>0.7407407407407407</v>
      </c>
      <c r="C9">
        <f t="shared" si="1"/>
        <v>7.6139999999999999</v>
      </c>
      <c r="D9">
        <f t="shared" si="2"/>
        <v>0.52500000000000036</v>
      </c>
      <c r="E9">
        <f t="shared" si="3"/>
        <v>19.9665</v>
      </c>
      <c r="F9">
        <f t="shared" si="4"/>
        <v>2061.9739482371538</v>
      </c>
      <c r="H9">
        <v>0.35</v>
      </c>
      <c r="I9">
        <f t="shared" si="5"/>
        <v>2.8571428571428572</v>
      </c>
      <c r="J9">
        <f t="shared" si="6"/>
        <v>5.176499999999999</v>
      </c>
      <c r="K9">
        <f t="shared" si="7"/>
        <v>-0.95000000000000018</v>
      </c>
      <c r="L9">
        <f t="shared" si="8"/>
        <v>1.9500000000000002</v>
      </c>
      <c r="M9">
        <f t="shared" si="10"/>
        <v>-3291.7499999999977</v>
      </c>
      <c r="N9">
        <f t="shared" si="9"/>
        <v>557.94746215494183</v>
      </c>
    </row>
    <row r="10" spans="1:16" x14ac:dyDescent="0.25">
      <c r="A10">
        <v>1.4</v>
      </c>
      <c r="B10">
        <f t="shared" si="0"/>
        <v>0.7142857142857143</v>
      </c>
      <c r="C10">
        <f t="shared" si="1"/>
        <v>7.895999999999999</v>
      </c>
      <c r="D10">
        <f t="shared" si="2"/>
        <v>0.59999999999999964</v>
      </c>
      <c r="E10">
        <f t="shared" si="3"/>
        <v>20.705999999999996</v>
      </c>
      <c r="F10">
        <f t="shared" si="4"/>
        <v>1992.5764436429693</v>
      </c>
      <c r="H10">
        <v>0.4</v>
      </c>
      <c r="I10">
        <f t="shared" si="5"/>
        <v>2.5</v>
      </c>
      <c r="J10">
        <f t="shared" si="6"/>
        <v>5.9160000000000013</v>
      </c>
      <c r="K10">
        <f t="shared" si="7"/>
        <v>-0.79999999999999982</v>
      </c>
      <c r="L10">
        <f t="shared" si="8"/>
        <v>1.7999999999999998</v>
      </c>
      <c r="M10">
        <f t="shared" si="10"/>
        <v>-6323.7857142857165</v>
      </c>
      <c r="N10">
        <f t="shared" si="9"/>
        <v>939.37040403205833</v>
      </c>
    </row>
    <row r="11" spans="1:16" x14ac:dyDescent="0.25">
      <c r="A11">
        <v>1.45</v>
      </c>
      <c r="B11">
        <f t="shared" si="0"/>
        <v>0.68965517241379315</v>
      </c>
      <c r="C11">
        <f t="shared" si="1"/>
        <v>8.177999999999999</v>
      </c>
      <c r="D11">
        <f t="shared" si="2"/>
        <v>0.67499999999999982</v>
      </c>
      <c r="E11">
        <f t="shared" si="3"/>
        <v>21.445499999999999</v>
      </c>
      <c r="F11">
        <f t="shared" si="4"/>
        <v>1927.7517447022469</v>
      </c>
      <c r="H11">
        <v>0.45</v>
      </c>
      <c r="I11">
        <f t="shared" si="5"/>
        <v>2.2222222222222223</v>
      </c>
      <c r="J11">
        <f t="shared" si="6"/>
        <v>6.6555000000000009</v>
      </c>
      <c r="K11">
        <f t="shared" si="7"/>
        <v>-0.64999999999999991</v>
      </c>
      <c r="L11">
        <f t="shared" si="8"/>
        <v>1.65</v>
      </c>
      <c r="M11">
        <f t="shared" si="10"/>
        <v>-9355.8214285714312</v>
      </c>
      <c r="N11">
        <f t="shared" si="9"/>
        <v>1247.1045560148168</v>
      </c>
    </row>
    <row r="12" spans="1:16" x14ac:dyDescent="0.25">
      <c r="A12">
        <v>1.5</v>
      </c>
      <c r="B12">
        <f t="shared" si="0"/>
        <v>0.66666666666666663</v>
      </c>
      <c r="C12">
        <f t="shared" si="1"/>
        <v>8.4599999999999991</v>
      </c>
      <c r="D12">
        <f t="shared" si="2"/>
        <v>0.75</v>
      </c>
      <c r="E12">
        <f t="shared" si="3"/>
        <v>22.184999999999999</v>
      </c>
      <c r="F12">
        <f t="shared" si="4"/>
        <v>1867.0622939708555</v>
      </c>
      <c r="H12">
        <v>0.5</v>
      </c>
      <c r="I12">
        <f t="shared" si="5"/>
        <v>2</v>
      </c>
      <c r="J12">
        <f t="shared" si="6"/>
        <v>7.3950000000000005</v>
      </c>
      <c r="K12">
        <f t="shared" si="7"/>
        <v>-0.5</v>
      </c>
      <c r="L12">
        <f t="shared" si="8"/>
        <v>1.5</v>
      </c>
      <c r="M12">
        <f t="shared" si="10"/>
        <v>-12387.857142857143</v>
      </c>
      <c r="N12">
        <f t="shared" si="9"/>
        <v>1500.6232451289034</v>
      </c>
    </row>
    <row r="13" spans="1:16" x14ac:dyDescent="0.25">
      <c r="A13">
        <v>1.55</v>
      </c>
      <c r="B13">
        <f t="shared" si="0"/>
        <v>0.64516129032258063</v>
      </c>
      <c r="C13">
        <f t="shared" si="1"/>
        <v>8.7419999999999991</v>
      </c>
      <c r="D13">
        <f t="shared" si="2"/>
        <v>0.82500000000000018</v>
      </c>
      <c r="E13">
        <f t="shared" si="3"/>
        <v>22.924499999999998</v>
      </c>
      <c r="F13">
        <f t="shared" si="4"/>
        <v>1810.1246331465354</v>
      </c>
      <c r="H13">
        <v>0.55000000000000004</v>
      </c>
      <c r="I13">
        <f t="shared" si="5"/>
        <v>1.8181818181818181</v>
      </c>
      <c r="J13">
        <f t="shared" si="6"/>
        <v>8.1344999999999992</v>
      </c>
      <c r="K13">
        <f t="shared" si="7"/>
        <v>-0.34999999999999987</v>
      </c>
      <c r="L13">
        <f t="shared" si="8"/>
        <v>1.3499999999999996</v>
      </c>
      <c r="M13">
        <f t="shared" si="10"/>
        <v>-15419.892857142859</v>
      </c>
      <c r="N13">
        <f t="shared" si="9"/>
        <v>1713.09380449317</v>
      </c>
    </row>
    <row r="14" spans="1:16" x14ac:dyDescent="0.25">
      <c r="A14">
        <v>1.6</v>
      </c>
      <c r="B14">
        <f t="shared" si="0"/>
        <v>0.625</v>
      </c>
      <c r="C14">
        <f t="shared" si="1"/>
        <v>9.0239999999999991</v>
      </c>
      <c r="D14">
        <f t="shared" si="2"/>
        <v>0.90000000000000036</v>
      </c>
      <c r="E14">
        <f t="shared" si="3"/>
        <v>23.664000000000005</v>
      </c>
      <c r="F14">
        <f t="shared" si="4"/>
        <v>1756.6012928038547</v>
      </c>
      <c r="H14">
        <v>0.6</v>
      </c>
      <c r="I14">
        <f t="shared" si="5"/>
        <v>1.6666666666666667</v>
      </c>
      <c r="J14">
        <f t="shared" si="6"/>
        <v>8.8739999999999988</v>
      </c>
      <c r="K14">
        <f t="shared" si="7"/>
        <v>-0.20000000000000018</v>
      </c>
      <c r="L14">
        <f t="shared" si="8"/>
        <v>1.2000000000000002</v>
      </c>
      <c r="M14">
        <f t="shared" si="10"/>
        <v>-18451.928571428572</v>
      </c>
      <c r="N14">
        <f t="shared" si="9"/>
        <v>1893.7389681414397</v>
      </c>
    </row>
    <row r="15" spans="1:16" x14ac:dyDescent="0.25">
      <c r="A15">
        <v>1.65</v>
      </c>
      <c r="B15">
        <f t="shared" si="0"/>
        <v>0.60606060606060608</v>
      </c>
      <c r="C15">
        <f t="shared" si="1"/>
        <v>9.3059999999999992</v>
      </c>
      <c r="D15">
        <f t="shared" si="2"/>
        <v>0.97499999999999964</v>
      </c>
      <c r="E15">
        <f t="shared" si="3"/>
        <v>24.40349999999999</v>
      </c>
      <c r="F15">
        <f t="shared" si="4"/>
        <v>1706.1940986759423</v>
      </c>
      <c r="H15">
        <v>0.65</v>
      </c>
      <c r="I15">
        <f t="shared" si="5"/>
        <v>1.5384615384615383</v>
      </c>
      <c r="J15">
        <f t="shared" si="6"/>
        <v>9.6135000000000002</v>
      </c>
      <c r="K15">
        <f t="shared" si="7"/>
        <v>-4.9999999999999822E-2</v>
      </c>
      <c r="L15">
        <f t="shared" si="8"/>
        <v>1.0499999999999998</v>
      </c>
      <c r="M15">
        <f t="shared" si="10"/>
        <v>-21483.96428571429</v>
      </c>
      <c r="N15">
        <f t="shared" si="9"/>
        <v>2049.2110788820173</v>
      </c>
      <c r="O15" t="s">
        <v>22</v>
      </c>
    </row>
    <row r="16" spans="1:16" x14ac:dyDescent="0.25">
      <c r="A16">
        <v>1.7</v>
      </c>
      <c r="B16">
        <f t="shared" si="0"/>
        <v>0.58823529411764708</v>
      </c>
      <c r="C16">
        <f t="shared" si="1"/>
        <v>9.5879999999999992</v>
      </c>
      <c r="D16">
        <f t="shared" si="2"/>
        <v>1.0499999999999998</v>
      </c>
      <c r="E16">
        <f t="shared" si="3"/>
        <v>25.142999999999997</v>
      </c>
      <c r="F16">
        <f t="shared" si="4"/>
        <v>1658.6386139966448</v>
      </c>
      <c r="H16">
        <v>0.7</v>
      </c>
      <c r="I16">
        <f t="shared" si="5"/>
        <v>1.4285714285714286</v>
      </c>
      <c r="J16">
        <f t="shared" si="6"/>
        <v>10.352999999999998</v>
      </c>
      <c r="K16">
        <f t="shared" si="7"/>
        <v>9.9999999999999645E-2</v>
      </c>
      <c r="L16">
        <f t="shared" si="8"/>
        <v>0.90000000000000036</v>
      </c>
      <c r="M16">
        <f t="shared" si="10"/>
        <v>-24515.999999999996</v>
      </c>
      <c r="N16">
        <f t="shared" si="9"/>
        <v>2184.429225755307</v>
      </c>
      <c r="O16">
        <f t="shared" ref="O16:O26" si="11">L16/(L16+K16)</f>
        <v>0.90000000000000036</v>
      </c>
      <c r="P16">
        <f>1-O16</f>
        <v>9.9999999999999645E-2</v>
      </c>
    </row>
    <row r="17" spans="1:16" x14ac:dyDescent="0.25">
      <c r="A17">
        <v>1.75</v>
      </c>
      <c r="B17">
        <f t="shared" si="0"/>
        <v>0.5714285714285714</v>
      </c>
      <c r="C17">
        <f t="shared" si="1"/>
        <v>9.8699999999999992</v>
      </c>
      <c r="D17">
        <f t="shared" si="2"/>
        <v>1.125</v>
      </c>
      <c r="E17">
        <f t="shared" si="3"/>
        <v>25.882499999999997</v>
      </c>
      <c r="F17">
        <f t="shared" si="4"/>
        <v>1613.6994991430963</v>
      </c>
      <c r="H17">
        <v>0.75</v>
      </c>
      <c r="I17">
        <f t="shared" si="5"/>
        <v>1.3333333333333333</v>
      </c>
      <c r="J17">
        <f t="shared" si="6"/>
        <v>11.092499999999999</v>
      </c>
      <c r="K17">
        <f t="shared" si="7"/>
        <v>0.25</v>
      </c>
      <c r="L17">
        <f t="shared" si="8"/>
        <v>0.75</v>
      </c>
      <c r="M17">
        <f t="shared" si="10"/>
        <v>-27548.035714285714</v>
      </c>
      <c r="N17">
        <f t="shared" si="9"/>
        <v>2303.1092176378511</v>
      </c>
      <c r="O17">
        <f t="shared" si="11"/>
        <v>0.75</v>
      </c>
      <c r="P17">
        <f t="shared" ref="P17:P27" si="12">1-O17</f>
        <v>0.25</v>
      </c>
    </row>
    <row r="18" spans="1:16" x14ac:dyDescent="0.25">
      <c r="A18">
        <v>1.8</v>
      </c>
      <c r="B18">
        <f t="shared" si="0"/>
        <v>0.55555555555555558</v>
      </c>
      <c r="C18">
        <f t="shared" si="1"/>
        <v>10.151999999999999</v>
      </c>
      <c r="D18">
        <f t="shared" si="2"/>
        <v>1.2000000000000002</v>
      </c>
      <c r="E18">
        <f t="shared" si="3"/>
        <v>26.622000000000003</v>
      </c>
      <c r="F18">
        <f t="shared" si="4"/>
        <v>1571.1666166720106</v>
      </c>
      <c r="H18">
        <v>0.8</v>
      </c>
      <c r="I18">
        <f t="shared" si="5"/>
        <v>1.25</v>
      </c>
      <c r="J18">
        <f t="shared" si="6"/>
        <v>11.832000000000003</v>
      </c>
      <c r="K18">
        <f t="shared" si="7"/>
        <v>0.40000000000000036</v>
      </c>
      <c r="L18">
        <f t="shared" si="8"/>
        <v>0.59999999999999964</v>
      </c>
      <c r="M18">
        <f t="shared" si="10"/>
        <v>-30580.071428571431</v>
      </c>
      <c r="N18">
        <f t="shared" si="9"/>
        <v>2408.1103045956534</v>
      </c>
      <c r="O18">
        <f t="shared" si="11"/>
        <v>0.59999999999999964</v>
      </c>
      <c r="P18">
        <f t="shared" si="12"/>
        <v>0.40000000000000036</v>
      </c>
    </row>
    <row r="19" spans="1:16" x14ac:dyDescent="0.25">
      <c r="A19">
        <v>1.85</v>
      </c>
      <c r="B19">
        <f t="shared" si="0"/>
        <v>0.54054054054054046</v>
      </c>
      <c r="C19">
        <f t="shared" si="1"/>
        <v>10.433999999999999</v>
      </c>
      <c r="D19">
        <f t="shared" si="2"/>
        <v>1.2750000000000004</v>
      </c>
      <c r="E19">
        <f t="shared" si="3"/>
        <v>27.361500000000003</v>
      </c>
      <c r="F19">
        <f t="shared" si="4"/>
        <v>1530.8517457015419</v>
      </c>
      <c r="H19">
        <v>0.85</v>
      </c>
      <c r="I19">
        <f t="shared" si="5"/>
        <v>1.1764705882352942</v>
      </c>
      <c r="J19">
        <f t="shared" si="6"/>
        <v>12.571499999999999</v>
      </c>
      <c r="K19">
        <f t="shared" si="7"/>
        <v>0.54999999999999982</v>
      </c>
      <c r="L19">
        <f t="shared" si="8"/>
        <v>0.45000000000000018</v>
      </c>
      <c r="M19">
        <f t="shared" si="10"/>
        <v>-33612.107142857138</v>
      </c>
      <c r="N19">
        <f t="shared" si="9"/>
        <v>2501.6685438497689</v>
      </c>
      <c r="O19">
        <f t="shared" si="11"/>
        <v>0.45000000000000018</v>
      </c>
      <c r="P19">
        <f t="shared" si="12"/>
        <v>0.54999999999999982</v>
      </c>
    </row>
    <row r="20" spans="1:16" x14ac:dyDescent="0.25">
      <c r="A20">
        <v>1.9</v>
      </c>
      <c r="B20">
        <f t="shared" si="0"/>
        <v>0.52631578947368418</v>
      </c>
      <c r="C20">
        <f t="shared" si="1"/>
        <v>10.715999999999999</v>
      </c>
      <c r="D20">
        <f t="shared" si="2"/>
        <v>1.3499999999999996</v>
      </c>
      <c r="E20">
        <f t="shared" si="3"/>
        <v>28.100999999999996</v>
      </c>
      <c r="F20">
        <f t="shared" si="4"/>
        <v>1492.5857972480082</v>
      </c>
      <c r="H20">
        <v>0.9</v>
      </c>
      <c r="I20">
        <f t="shared" si="5"/>
        <v>1.1111111111111112</v>
      </c>
      <c r="J20">
        <f t="shared" si="6"/>
        <v>13.311000000000002</v>
      </c>
      <c r="K20">
        <f t="shared" si="7"/>
        <v>0.70000000000000018</v>
      </c>
      <c r="L20">
        <f t="shared" si="8"/>
        <v>0.29999999999999982</v>
      </c>
      <c r="M20">
        <f t="shared" si="10"/>
        <v>-36644.142857142855</v>
      </c>
      <c r="N20">
        <f t="shared" si="9"/>
        <v>2585.5578126715709</v>
      </c>
      <c r="O20">
        <f t="shared" si="11"/>
        <v>0.29999999999999982</v>
      </c>
      <c r="P20">
        <f t="shared" si="12"/>
        <v>0.70000000000000018</v>
      </c>
    </row>
    <row r="21" spans="1:16" x14ac:dyDescent="0.25">
      <c r="A21">
        <v>1.95</v>
      </c>
      <c r="B21">
        <f t="shared" si="0"/>
        <v>0.51282051282051289</v>
      </c>
      <c r="C21">
        <f t="shared" si="1"/>
        <v>10.997999999999999</v>
      </c>
      <c r="D21">
        <f t="shared" si="2"/>
        <v>1.4249999999999998</v>
      </c>
      <c r="E21">
        <f t="shared" si="3"/>
        <v>28.840499999999995</v>
      </c>
      <c r="F21">
        <f t="shared" si="4"/>
        <v>1456.2164436156997</v>
      </c>
      <c r="H21">
        <v>0.95</v>
      </c>
      <c r="I21">
        <f t="shared" si="5"/>
        <v>1.0526315789473684</v>
      </c>
      <c r="J21">
        <f t="shared" si="6"/>
        <v>14.050499999999998</v>
      </c>
      <c r="K21">
        <f t="shared" si="7"/>
        <v>0.84999999999999964</v>
      </c>
      <c r="L21">
        <f t="shared" si="8"/>
        <v>0.15000000000000036</v>
      </c>
      <c r="M21">
        <f t="shared" si="10"/>
        <v>-39676.178571428565</v>
      </c>
      <c r="N21">
        <f t="shared" si="9"/>
        <v>2661.2033534718826</v>
      </c>
      <c r="O21">
        <f t="shared" si="11"/>
        <v>0.15000000000000036</v>
      </c>
      <c r="P21">
        <f t="shared" si="12"/>
        <v>0.84999999999999964</v>
      </c>
    </row>
    <row r="22" spans="1:16" x14ac:dyDescent="0.25">
      <c r="H22">
        <v>0.96</v>
      </c>
      <c r="I22">
        <f t="shared" si="5"/>
        <v>1.0416666666666667</v>
      </c>
      <c r="J22">
        <f t="shared" si="6"/>
        <v>14.198399999999998</v>
      </c>
      <c r="K22">
        <f t="shared" ref="K22" si="13">3*H22-2</f>
        <v>0.87999999999999989</v>
      </c>
      <c r="L22">
        <f t="shared" ref="L22" si="14">3*H22-2*K22-1</f>
        <v>0.12000000000000011</v>
      </c>
      <c r="M22">
        <f t="shared" ref="M22" si="15">(K22*$I$30+$J$30+L22*$K$30-0.5*$H$30)/(0.5*16+0.5*12)</f>
        <v>-40282.585714285713</v>
      </c>
      <c r="N22">
        <f t="shared" ref="N22" si="16">25+(-M22)/(1+J22)</f>
        <v>2675.4491074248422</v>
      </c>
      <c r="O22">
        <f t="shared" si="11"/>
        <v>0.12000000000000011</v>
      </c>
      <c r="P22">
        <f t="shared" si="12"/>
        <v>0.87999999999999989</v>
      </c>
    </row>
    <row r="23" spans="1:16" x14ac:dyDescent="0.25">
      <c r="H23">
        <v>0.97</v>
      </c>
      <c r="I23">
        <f t="shared" si="5"/>
        <v>1.0309278350515465</v>
      </c>
      <c r="J23">
        <f t="shared" si="6"/>
        <v>14.346299999999999</v>
      </c>
      <c r="K23">
        <f t="shared" ref="K23:K26" si="17">3*H23-2</f>
        <v>0.91000000000000014</v>
      </c>
      <c r="L23">
        <f t="shared" ref="L23:L26" si="18">3*H23-2*K23-1</f>
        <v>8.9999999999999858E-2</v>
      </c>
      <c r="M23">
        <f t="shared" ref="M23:M26" si="19">(K23*$I$30+$J$30+L23*$K$30-0.5*$H$30)/(0.5*16+0.5*12)</f>
        <v>-40888.992857142861</v>
      </c>
      <c r="N23">
        <f t="shared" ref="N23:N26" si="20">25+(-M23)/(1+J23)</f>
        <v>2689.4202744076983</v>
      </c>
      <c r="O23">
        <f t="shared" si="11"/>
        <v>8.9999999999999858E-2</v>
      </c>
      <c r="P23">
        <f t="shared" si="12"/>
        <v>0.91000000000000014</v>
      </c>
    </row>
    <row r="24" spans="1:16" x14ac:dyDescent="0.25">
      <c r="H24">
        <v>0.98</v>
      </c>
      <c r="I24">
        <f t="shared" si="5"/>
        <v>1.0204081632653061</v>
      </c>
      <c r="J24">
        <f t="shared" si="6"/>
        <v>14.494199999999998</v>
      </c>
      <c r="K24">
        <f t="shared" si="17"/>
        <v>0.94</v>
      </c>
      <c r="L24">
        <f t="shared" si="18"/>
        <v>6.0000000000000053E-2</v>
      </c>
      <c r="M24">
        <f t="shared" si="19"/>
        <v>-41495.400000000009</v>
      </c>
      <c r="N24">
        <f t="shared" si="20"/>
        <v>2703.1247176362776</v>
      </c>
      <c r="O24">
        <f t="shared" si="11"/>
        <v>6.0000000000000053E-2</v>
      </c>
      <c r="P24">
        <f t="shared" si="12"/>
        <v>0.94</v>
      </c>
    </row>
    <row r="25" spans="1:16" x14ac:dyDescent="0.25">
      <c r="H25">
        <v>0.99</v>
      </c>
      <c r="I25">
        <f t="shared" si="5"/>
        <v>1.0101010101010102</v>
      </c>
      <c r="J25">
        <f t="shared" si="6"/>
        <v>14.642099999999997</v>
      </c>
      <c r="K25">
        <f t="shared" si="17"/>
        <v>0.96999999999999975</v>
      </c>
      <c r="L25">
        <f t="shared" si="18"/>
        <v>3.0000000000000249E-2</v>
      </c>
      <c r="M25">
        <f t="shared" si="19"/>
        <v>-42101.807142857135</v>
      </c>
      <c r="N25">
        <f t="shared" si="20"/>
        <v>2716.5700029316486</v>
      </c>
      <c r="O25">
        <f t="shared" si="11"/>
        <v>3.0000000000000249E-2</v>
      </c>
      <c r="P25">
        <f t="shared" si="12"/>
        <v>0.96999999999999975</v>
      </c>
    </row>
    <row r="26" spans="1:16" x14ac:dyDescent="0.25">
      <c r="H26">
        <v>0.999</v>
      </c>
      <c r="I26">
        <f t="shared" si="5"/>
        <v>1.0010010010010011</v>
      </c>
      <c r="J26">
        <f t="shared" si="6"/>
        <v>14.775209999999998</v>
      </c>
      <c r="K26">
        <f t="shared" si="17"/>
        <v>0.99699999999999989</v>
      </c>
      <c r="L26">
        <f t="shared" si="18"/>
        <v>3.0000000000001137E-3</v>
      </c>
      <c r="M26">
        <f t="shared" si="19"/>
        <v>-42647.573571428562</v>
      </c>
      <c r="N26">
        <f t="shared" si="20"/>
        <v>2728.4552041734196</v>
      </c>
      <c r="O26">
        <f t="shared" si="11"/>
        <v>3.0000000000001137E-3</v>
      </c>
      <c r="P26">
        <f t="shared" si="12"/>
        <v>0.99699999999999989</v>
      </c>
    </row>
    <row r="27" spans="1:16" x14ac:dyDescent="0.25">
      <c r="A27">
        <v>2</v>
      </c>
      <c r="B27">
        <f t="shared" ref="B27" si="21">1/A27</f>
        <v>0.5</v>
      </c>
      <c r="C27">
        <f t="shared" si="1"/>
        <v>11.28</v>
      </c>
      <c r="D27">
        <f t="shared" ref="D27" si="22">(A27*3-3)</f>
        <v>3</v>
      </c>
      <c r="E27">
        <f t="shared" si="3"/>
        <v>29.580000000000002</v>
      </c>
      <c r="F27">
        <f t="shared" si="4"/>
        <v>1421.6060917499765</v>
      </c>
      <c r="H27">
        <v>1</v>
      </c>
      <c r="I27">
        <f t="shared" si="5"/>
        <v>1</v>
      </c>
      <c r="J27">
        <f t="shared" si="6"/>
        <v>14.790000000000001</v>
      </c>
      <c r="K27">
        <f>3*H27-2</f>
        <v>1</v>
      </c>
      <c r="L27">
        <f>3*H27-2*K27-1</f>
        <v>0</v>
      </c>
      <c r="M27">
        <f>(K27*$I$30+$J$30+L27*$K$30-0.5*$H$30)/(0.5*16+0.5*12)</f>
        <v>-42708.214285714283</v>
      </c>
      <c r="N27">
        <f>25+(-M27)/(1+J27)</f>
        <v>2729.7634126481494</v>
      </c>
      <c r="O27">
        <f>L27/(L27+K27)</f>
        <v>0</v>
      </c>
      <c r="P27">
        <f t="shared" si="12"/>
        <v>1</v>
      </c>
    </row>
    <row r="29" spans="1:16" x14ac:dyDescent="0.25">
      <c r="A29" t="s">
        <v>5</v>
      </c>
      <c r="B29" t="s">
        <v>6</v>
      </c>
      <c r="C29" t="s">
        <v>7</v>
      </c>
      <c r="D29" t="s">
        <v>8</v>
      </c>
      <c r="F29" t="s">
        <v>9</v>
      </c>
      <c r="H29" t="s">
        <v>6</v>
      </c>
      <c r="I29" t="s">
        <v>7</v>
      </c>
      <c r="J29" t="s">
        <v>8</v>
      </c>
      <c r="K29" t="s">
        <v>13</v>
      </c>
      <c r="M29" t="s">
        <v>9</v>
      </c>
    </row>
    <row r="30" spans="1:16" x14ac:dyDescent="0.25">
      <c r="B30">
        <v>-74850</v>
      </c>
      <c r="C30">
        <v>-393520</v>
      </c>
      <c r="D30">
        <v>-241820</v>
      </c>
      <c r="E30">
        <f>D30+C30-0.5*B30</f>
        <v>-597915</v>
      </c>
      <c r="F30">
        <f>E30/(0.5*16+0.5*12)</f>
        <v>-42708.214285714283</v>
      </c>
      <c r="H30">
        <v>-74850</v>
      </c>
      <c r="I30">
        <v>-393520</v>
      </c>
      <c r="J30">
        <v>-241820</v>
      </c>
      <c r="K30">
        <v>-110530</v>
      </c>
      <c r="L30">
        <f>-0.5*H30+(I30+J30)</f>
        <v>-597915</v>
      </c>
      <c r="M30">
        <f>L30/(0.5*16.043+0.5*12)</f>
        <v>-42642.727240309527</v>
      </c>
    </row>
    <row r="31" spans="1:16" x14ac:dyDescent="0.25">
      <c r="B31">
        <f>B30/16</f>
        <v>-4678.125</v>
      </c>
      <c r="C31">
        <f>C30/44</f>
        <v>-8943.636363636364</v>
      </c>
      <c r="D31">
        <f>D30/18</f>
        <v>-13434.444444444445</v>
      </c>
      <c r="H31">
        <f>H30/16</f>
        <v>-4678.125</v>
      </c>
      <c r="I31">
        <f>I30/44</f>
        <v>-8943.636363636364</v>
      </c>
      <c r="J31">
        <f>J30/18</f>
        <v>-13434.444444444445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B7" workbookViewId="0">
      <selection activeCell="F27" sqref="F27"/>
    </sheetView>
  </sheetViews>
  <sheetFormatPr defaultRowHeight="15" x14ac:dyDescent="0.25"/>
  <sheetData>
    <row r="1" spans="1:9" x14ac:dyDescent="0.25">
      <c r="A1" t="s">
        <v>15</v>
      </c>
      <c r="H1" t="s">
        <v>16</v>
      </c>
    </row>
    <row r="2" spans="1:9" x14ac:dyDescent="0.25">
      <c r="A2">
        <v>0.7</v>
      </c>
      <c r="B2">
        <v>1.4285714285714286</v>
      </c>
      <c r="C2">
        <v>10.353</v>
      </c>
      <c r="D2">
        <v>9.9999999999999645E-2</v>
      </c>
      <c r="E2">
        <v>0.90000000000000036</v>
      </c>
      <c r="F2">
        <v>2184.4292257553066</v>
      </c>
      <c r="H2">
        <v>1.4285714285714286</v>
      </c>
      <c r="I2">
        <v>7235.588235294118</v>
      </c>
    </row>
    <row r="3" spans="1:9" x14ac:dyDescent="0.25">
      <c r="A3">
        <v>0.75</v>
      </c>
      <c r="B3">
        <v>1.3333333333333333</v>
      </c>
      <c r="C3">
        <v>11.092500000000001</v>
      </c>
      <c r="D3">
        <v>0.25</v>
      </c>
      <c r="E3">
        <v>0.75</v>
      </c>
      <c r="F3">
        <v>2303.1092176378506</v>
      </c>
      <c r="H3">
        <v>1.3333333333333333</v>
      </c>
      <c r="I3">
        <v>7738.45</v>
      </c>
    </row>
    <row r="4" spans="1:9" x14ac:dyDescent="0.25">
      <c r="A4">
        <v>0.8</v>
      </c>
      <c r="B4">
        <v>1.25</v>
      </c>
      <c r="C4">
        <v>11.832000000000001</v>
      </c>
      <c r="D4">
        <v>0.40000000000000036</v>
      </c>
      <c r="E4">
        <v>0.59999999999999964</v>
      </c>
      <c r="F4">
        <v>2408.1103045956538</v>
      </c>
      <c r="H4">
        <v>1.25</v>
      </c>
      <c r="I4">
        <v>8195.2480916030527</v>
      </c>
    </row>
    <row r="5" spans="1:9" x14ac:dyDescent="0.25">
      <c r="A5">
        <v>0.85</v>
      </c>
      <c r="B5">
        <v>1.1764705882352942</v>
      </c>
      <c r="C5">
        <v>12.5715</v>
      </c>
      <c r="D5">
        <v>0.54999999999999982</v>
      </c>
      <c r="E5">
        <v>0.45000000000000018</v>
      </c>
      <c r="F5">
        <v>2501.6685438497689</v>
      </c>
      <c r="H5">
        <v>1.1764705882352942</v>
      </c>
      <c r="I5">
        <v>8612.0346715328451</v>
      </c>
    </row>
    <row r="6" spans="1:9" x14ac:dyDescent="0.25">
      <c r="A6">
        <v>0.9</v>
      </c>
      <c r="B6">
        <v>1.1111111111111112</v>
      </c>
      <c r="C6">
        <v>13.311000000000002</v>
      </c>
      <c r="D6">
        <v>0.70000000000000018</v>
      </c>
      <c r="E6">
        <v>0.29999999999999982</v>
      </c>
      <c r="F6">
        <v>2585.5578126715709</v>
      </c>
      <c r="H6">
        <v>1.1111111111111112</v>
      </c>
      <c r="I6">
        <v>8993.8461538461543</v>
      </c>
    </row>
    <row r="7" spans="1:9" x14ac:dyDescent="0.25">
      <c r="A7">
        <v>0.95</v>
      </c>
      <c r="B7">
        <v>1.0526315789473684</v>
      </c>
      <c r="C7">
        <v>14.0505</v>
      </c>
      <c r="D7">
        <v>0.84999999999999964</v>
      </c>
      <c r="E7">
        <v>0.15000000000000036</v>
      </c>
      <c r="F7">
        <v>2661.2033534718826</v>
      </c>
      <c r="H7">
        <v>1.0526315789473684</v>
      </c>
      <c r="I7">
        <v>9344.9077181208067</v>
      </c>
    </row>
    <row r="8" spans="1:9" x14ac:dyDescent="0.25">
      <c r="A8">
        <v>0.96</v>
      </c>
      <c r="B8">
        <v>1.0416666666666667</v>
      </c>
      <c r="C8">
        <v>14.198400000000001</v>
      </c>
      <c r="D8">
        <v>0.87999999999999989</v>
      </c>
      <c r="E8">
        <v>0.12000000000000011</v>
      </c>
      <c r="F8">
        <v>2675.4491074248413</v>
      </c>
      <c r="H8">
        <v>1.0416666666666667</v>
      </c>
      <c r="I8">
        <v>9411.754327563247</v>
      </c>
    </row>
    <row r="9" spans="1:9" x14ac:dyDescent="0.25">
      <c r="A9">
        <v>0.97</v>
      </c>
      <c r="B9">
        <v>1.0309278350515465</v>
      </c>
      <c r="C9">
        <v>14.346300000000001</v>
      </c>
      <c r="D9">
        <v>0.91000000000000014</v>
      </c>
      <c r="E9">
        <v>8.9999999999999858E-2</v>
      </c>
      <c r="F9">
        <v>2689.4202744076983</v>
      </c>
      <c r="H9">
        <v>1.0309278350515465</v>
      </c>
      <c r="I9">
        <v>9477.5412813738458</v>
      </c>
    </row>
    <row r="10" spans="1:9" x14ac:dyDescent="0.25">
      <c r="A10">
        <v>0.98</v>
      </c>
      <c r="B10">
        <v>1.0204081632653061</v>
      </c>
      <c r="C10">
        <v>14.494200000000001</v>
      </c>
      <c r="D10">
        <v>0.94</v>
      </c>
      <c r="E10">
        <v>6.0000000000000053E-2</v>
      </c>
      <c r="F10">
        <v>2703.1247176362772</v>
      </c>
      <c r="H10">
        <v>1.0204081632653061</v>
      </c>
      <c r="I10">
        <v>9542.2935779816544</v>
      </c>
    </row>
    <row r="11" spans="1:9" x14ac:dyDescent="0.25">
      <c r="A11">
        <v>0.99</v>
      </c>
      <c r="B11">
        <v>1.0101010101010102</v>
      </c>
      <c r="C11">
        <v>14.642100000000001</v>
      </c>
      <c r="D11">
        <v>0.96999999999999975</v>
      </c>
      <c r="E11">
        <v>3.0000000000000249E-2</v>
      </c>
      <c r="F11">
        <v>2716.5700029316481</v>
      </c>
      <c r="H11">
        <v>1.0101010101010102</v>
      </c>
      <c r="I11">
        <v>9606.0354356306871</v>
      </c>
    </row>
    <row r="12" spans="1:9" x14ac:dyDescent="0.25">
      <c r="A12">
        <v>0.999</v>
      </c>
      <c r="B12">
        <v>1.0010010010010011</v>
      </c>
      <c r="C12">
        <v>14.775210000000001</v>
      </c>
      <c r="D12">
        <v>0.99699999999999989</v>
      </c>
      <c r="E12">
        <v>3.0000000000001137E-3</v>
      </c>
      <c r="F12">
        <v>2728.4552041734187</v>
      </c>
      <c r="H12">
        <v>1.0010010010010011</v>
      </c>
      <c r="I12">
        <v>9662.5585937499982</v>
      </c>
    </row>
    <row r="13" spans="1:9" x14ac:dyDescent="0.25">
      <c r="A13">
        <v>1</v>
      </c>
      <c r="B13">
        <v>1</v>
      </c>
      <c r="C13">
        <v>5.64</v>
      </c>
      <c r="D13">
        <v>0</v>
      </c>
      <c r="E13">
        <v>14.790000000000001</v>
      </c>
      <c r="F13">
        <v>2729.7634126481494</v>
      </c>
      <c r="H13">
        <v>1</v>
      </c>
      <c r="I13">
        <v>9668.790322580644</v>
      </c>
    </row>
    <row r="14" spans="1:9" x14ac:dyDescent="0.25">
      <c r="A14">
        <v>1.05</v>
      </c>
      <c r="B14">
        <v>0.95238095238095233</v>
      </c>
      <c r="C14">
        <v>5.9219999999999997</v>
      </c>
      <c r="D14">
        <v>0.15000000000000036</v>
      </c>
      <c r="E14">
        <v>15.529500000000001</v>
      </c>
      <c r="F14">
        <v>2608.7571787237534</v>
      </c>
      <c r="H14">
        <v>0.95238095238095233</v>
      </c>
      <c r="I14">
        <v>9309.3944099378859</v>
      </c>
    </row>
    <row r="15" spans="1:9" x14ac:dyDescent="0.25">
      <c r="A15">
        <v>1.1000000000000001</v>
      </c>
      <c r="B15">
        <v>0.90909090909090906</v>
      </c>
      <c r="C15">
        <v>6.2039999999999997</v>
      </c>
      <c r="D15">
        <v>0.30000000000000027</v>
      </c>
      <c r="E15">
        <v>16.268999999999998</v>
      </c>
      <c r="F15">
        <v>2498.1144991438005</v>
      </c>
      <c r="H15">
        <v>0.90909090909090906</v>
      </c>
      <c r="I15">
        <v>8975.8233532934119</v>
      </c>
    </row>
    <row r="16" spans="1:9" x14ac:dyDescent="0.25">
      <c r="A16">
        <v>1.1499999999999999</v>
      </c>
      <c r="B16">
        <v>0.86956521739130443</v>
      </c>
      <c r="C16">
        <v>6.4859999999999989</v>
      </c>
      <c r="D16">
        <v>0.44999999999999973</v>
      </c>
      <c r="E16">
        <v>17.008499999999998</v>
      </c>
      <c r="F16">
        <v>2396.5586687238965</v>
      </c>
      <c r="H16">
        <v>0.86956521739130443</v>
      </c>
      <c r="I16">
        <v>8665.3901734104038</v>
      </c>
    </row>
    <row r="17" spans="1:9" x14ac:dyDescent="0.25">
      <c r="A17">
        <v>1.2</v>
      </c>
      <c r="B17">
        <v>0.83333333333333337</v>
      </c>
      <c r="C17">
        <v>6.7679999999999998</v>
      </c>
      <c r="D17">
        <v>0.59999999999999964</v>
      </c>
      <c r="E17">
        <v>17.747999999999998</v>
      </c>
      <c r="F17">
        <v>2303.0144167758849</v>
      </c>
      <c r="H17">
        <v>0.83333333333333337</v>
      </c>
      <c r="I17">
        <v>8375.7681564245813</v>
      </c>
    </row>
    <row r="18" spans="1:9" x14ac:dyDescent="0.25">
      <c r="A18">
        <v>1.25</v>
      </c>
      <c r="B18">
        <v>0.8</v>
      </c>
      <c r="C18">
        <v>7.05</v>
      </c>
      <c r="D18">
        <v>0.75</v>
      </c>
      <c r="E18">
        <v>18.487500000000001</v>
      </c>
      <c r="F18">
        <v>2216.5696875286353</v>
      </c>
      <c r="H18">
        <v>0.8</v>
      </c>
      <c r="I18">
        <v>8104.9324324324316</v>
      </c>
    </row>
    <row r="19" spans="1:9" x14ac:dyDescent="0.25">
      <c r="A19">
        <v>1.3</v>
      </c>
      <c r="B19">
        <v>0.76923076923076916</v>
      </c>
      <c r="C19">
        <v>7.3319999999999999</v>
      </c>
      <c r="D19">
        <v>0.90000000000000036</v>
      </c>
      <c r="E19">
        <v>19.227</v>
      </c>
      <c r="F19">
        <v>2136.4458044057092</v>
      </c>
      <c r="H19">
        <v>0.76923076923076916</v>
      </c>
      <c r="I19">
        <v>7851.1125654450252</v>
      </c>
    </row>
    <row r="20" spans="1:9" x14ac:dyDescent="0.25">
      <c r="A20">
        <v>1.35</v>
      </c>
      <c r="B20">
        <v>0.7407407407407407</v>
      </c>
      <c r="C20">
        <v>7.6139999999999999</v>
      </c>
      <c r="D20">
        <v>1.0500000000000007</v>
      </c>
      <c r="E20">
        <v>19.9665</v>
      </c>
      <c r="F20">
        <v>2061.9739482371538</v>
      </c>
      <c r="H20">
        <v>0.7407407407407407</v>
      </c>
      <c r="I20">
        <v>7612.7538071065983</v>
      </c>
    </row>
    <row r="21" spans="1:9" x14ac:dyDescent="0.25">
      <c r="A21">
        <v>1.4</v>
      </c>
      <c r="B21">
        <v>0.7142857142857143</v>
      </c>
      <c r="C21">
        <v>7.895999999999999</v>
      </c>
      <c r="D21">
        <v>1.1999999999999993</v>
      </c>
      <c r="E21">
        <v>20.705999999999996</v>
      </c>
      <c r="F21">
        <v>1992.5764436429693</v>
      </c>
      <c r="H21">
        <v>0.7142857142857143</v>
      </c>
      <c r="I21">
        <v>7388.4852216748777</v>
      </c>
    </row>
    <row r="22" spans="1:9" x14ac:dyDescent="0.25">
      <c r="A22">
        <v>1.45</v>
      </c>
      <c r="B22">
        <v>0.68965517241379315</v>
      </c>
      <c r="C22">
        <v>8.177999999999999</v>
      </c>
      <c r="D22">
        <v>1.3499999999999996</v>
      </c>
      <c r="E22">
        <v>21.445499999999999</v>
      </c>
      <c r="F22">
        <v>1927.7517447022469</v>
      </c>
      <c r="H22">
        <v>0.68965517241379315</v>
      </c>
      <c r="I22">
        <v>7177.0933014354068</v>
      </c>
    </row>
    <row r="23" spans="1:9" x14ac:dyDescent="0.25">
      <c r="A23">
        <v>1.5</v>
      </c>
      <c r="B23">
        <v>0.66666666666666663</v>
      </c>
      <c r="C23">
        <v>8.4599999999999991</v>
      </c>
      <c r="D23">
        <v>1.5</v>
      </c>
      <c r="E23">
        <v>22.184999999999999</v>
      </c>
      <c r="F23">
        <v>1867.0622939708555</v>
      </c>
      <c r="H23">
        <v>0.66666666666666663</v>
      </c>
      <c r="I23">
        <v>6977.4999999999991</v>
      </c>
    </row>
    <row r="24" spans="1:9" x14ac:dyDescent="0.25">
      <c r="A24">
        <v>1.55</v>
      </c>
      <c r="B24">
        <v>0.64516129032258063</v>
      </c>
      <c r="C24">
        <v>8.7419999999999991</v>
      </c>
      <c r="D24">
        <v>1.6500000000000004</v>
      </c>
      <c r="E24">
        <v>22.924499999999998</v>
      </c>
      <c r="F24">
        <v>1810.1246331465354</v>
      </c>
      <c r="H24">
        <v>0.64516129032258063</v>
      </c>
      <c r="I24">
        <v>6788.7443438914015</v>
      </c>
    </row>
    <row r="25" spans="1:9" x14ac:dyDescent="0.25">
      <c r="A25">
        <v>1.6</v>
      </c>
      <c r="B25">
        <v>0.625</v>
      </c>
      <c r="C25">
        <v>9.0239999999999991</v>
      </c>
      <c r="D25">
        <v>1.8000000000000007</v>
      </c>
      <c r="E25">
        <v>23.664000000000005</v>
      </c>
      <c r="F25">
        <v>1756.6012928038547</v>
      </c>
      <c r="H25">
        <v>0.625</v>
      </c>
      <c r="I25">
        <v>6609.9669603524217</v>
      </c>
    </row>
    <row r="26" spans="1:9" x14ac:dyDescent="0.25">
      <c r="A26">
        <v>1.65</v>
      </c>
      <c r="B26">
        <v>0.60606060606060608</v>
      </c>
      <c r="C26">
        <v>9.3059999999999992</v>
      </c>
      <c r="D26">
        <v>1.9499999999999993</v>
      </c>
      <c r="E26">
        <v>24.40349999999999</v>
      </c>
      <c r="F26">
        <v>1706.1940986759423</v>
      </c>
      <c r="H26">
        <v>0.60606060606060608</v>
      </c>
      <c r="I26">
        <v>6440.3969957081545</v>
      </c>
    </row>
    <row r="27" spans="1:9" x14ac:dyDescent="0.25">
      <c r="A27">
        <v>1.7</v>
      </c>
      <c r="B27">
        <v>0.58823529411764708</v>
      </c>
      <c r="C27">
        <v>9.5879999999999992</v>
      </c>
      <c r="D27">
        <v>2.0999999999999996</v>
      </c>
      <c r="E27">
        <v>25.142999999999997</v>
      </c>
      <c r="F27">
        <v>1658.6386139966448</v>
      </c>
      <c r="H27">
        <v>0.58823529411764708</v>
      </c>
      <c r="I27">
        <v>6279.3410041840998</v>
      </c>
    </row>
    <row r="28" spans="1:9" x14ac:dyDescent="0.25">
      <c r="A28">
        <v>1.75</v>
      </c>
      <c r="B28">
        <v>0.5714285714285714</v>
      </c>
      <c r="C28">
        <v>9.8699999999999992</v>
      </c>
      <c r="D28">
        <v>2.25</v>
      </c>
      <c r="E28">
        <v>25.882499999999997</v>
      </c>
      <c r="F28">
        <v>1613.6994991430963</v>
      </c>
      <c r="H28">
        <v>0.5714285714285714</v>
      </c>
      <c r="I28">
        <v>6126.1734693877543</v>
      </c>
    </row>
    <row r="29" spans="1:9" x14ac:dyDescent="0.25">
      <c r="A29">
        <v>1.8</v>
      </c>
      <c r="B29">
        <v>0.55555555555555558</v>
      </c>
      <c r="C29">
        <v>10.151999999999999</v>
      </c>
      <c r="D29">
        <v>2.4000000000000004</v>
      </c>
      <c r="E29">
        <v>26.622000000000003</v>
      </c>
      <c r="F29">
        <v>1571.1666166720106</v>
      </c>
      <c r="H29">
        <v>0.55555555555555558</v>
      </c>
      <c r="I29">
        <v>5980.3286852589636</v>
      </c>
    </row>
    <row r="30" spans="1:9" x14ac:dyDescent="0.25">
      <c r="A30">
        <v>1.85</v>
      </c>
      <c r="B30">
        <v>0.54054054054054046</v>
      </c>
      <c r="C30">
        <v>10.433999999999999</v>
      </c>
      <c r="D30">
        <v>2.5500000000000007</v>
      </c>
      <c r="E30">
        <v>27.361500000000003</v>
      </c>
      <c r="F30">
        <v>1530.8517457015419</v>
      </c>
      <c r="H30">
        <v>0.54054054054054046</v>
      </c>
      <c r="I30">
        <v>5841.2937743190651</v>
      </c>
    </row>
    <row r="31" spans="1:9" x14ac:dyDescent="0.25">
      <c r="A31">
        <v>1.9</v>
      </c>
      <c r="B31">
        <v>0.52631578947368418</v>
      </c>
      <c r="C31">
        <v>10.715999999999999</v>
      </c>
      <c r="D31">
        <v>2.6999999999999993</v>
      </c>
      <c r="E31">
        <v>28.100999999999996</v>
      </c>
      <c r="F31">
        <v>1492.5857972480082</v>
      </c>
      <c r="H31">
        <v>0.52631578947368418</v>
      </c>
      <c r="I31">
        <v>5708.6026615969586</v>
      </c>
    </row>
    <row r="32" spans="1:9" x14ac:dyDescent="0.25">
      <c r="A32">
        <v>1.95</v>
      </c>
      <c r="B32">
        <v>0.51282051282051289</v>
      </c>
      <c r="C32">
        <v>10.997999999999999</v>
      </c>
      <c r="D32">
        <v>2.8499999999999996</v>
      </c>
      <c r="E32">
        <v>28.840499999999995</v>
      </c>
      <c r="F32">
        <v>1456.2164436156997</v>
      </c>
      <c r="H32">
        <v>0.51282051282051289</v>
      </c>
      <c r="I32">
        <v>5581.8308550185875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O15" sqref="O15:O27"/>
    </sheetView>
  </sheetViews>
  <sheetFormatPr defaultRowHeight="15" x14ac:dyDescent="0.25"/>
  <sheetData>
    <row r="1" spans="1:15" x14ac:dyDescent="0.25">
      <c r="A1" t="s">
        <v>1</v>
      </c>
      <c r="B1" t="s">
        <v>0</v>
      </c>
      <c r="D1" t="s">
        <v>3</v>
      </c>
      <c r="E1" t="s">
        <v>4</v>
      </c>
      <c r="F1" t="s">
        <v>10</v>
      </c>
      <c r="H1" t="s">
        <v>1</v>
      </c>
      <c r="I1" t="s">
        <v>0</v>
      </c>
      <c r="J1" t="s">
        <v>4</v>
      </c>
      <c r="K1" t="s">
        <v>11</v>
      </c>
      <c r="L1" t="s">
        <v>12</v>
      </c>
      <c r="M1" t="s">
        <v>14</v>
      </c>
      <c r="N1" t="s">
        <v>10</v>
      </c>
    </row>
    <row r="2" spans="1:15" x14ac:dyDescent="0.25">
      <c r="A2">
        <v>1</v>
      </c>
      <c r="B2">
        <f>1/A2</f>
        <v>1</v>
      </c>
      <c r="D2">
        <f>(A2*1.5-1.5)</f>
        <v>0</v>
      </c>
      <c r="E2">
        <f>A2*1.5*32/(0.5*16+0.5*12)</f>
        <v>3.4285714285714284</v>
      </c>
      <c r="F2">
        <f>25-$F$30/(1*(1+E2))</f>
        <v>9668.790322580644</v>
      </c>
      <c r="H2">
        <v>0</v>
      </c>
      <c r="I2" t="e">
        <f>1/H2</f>
        <v>#DIV/0!</v>
      </c>
      <c r="J2">
        <f>H2*1.5*32/(0.5*16+0.5*12)</f>
        <v>0</v>
      </c>
      <c r="K2">
        <f>3*H2-2</f>
        <v>-2</v>
      </c>
      <c r="L2">
        <f>3*H2-2*K2-1</f>
        <v>3</v>
      </c>
      <c r="M2">
        <f>(K2*$I$30+$J$30+L2*$K$30-0.5*$H$30)/(0.5*16+0.5*12)</f>
        <v>17932.5</v>
      </c>
      <c r="N2">
        <f>25+(-M2)/(1+J2)</f>
        <v>-17907.5</v>
      </c>
    </row>
    <row r="3" spans="1:15" x14ac:dyDescent="0.25">
      <c r="A3">
        <v>1.05</v>
      </c>
      <c r="B3">
        <f t="shared" ref="B3:B26" si="0">1/A3</f>
        <v>0.95238095238095233</v>
      </c>
      <c r="D3">
        <f t="shared" ref="D3:D21" si="1">(A3*1.5-1.5)</f>
        <v>7.5000000000000178E-2</v>
      </c>
      <c r="E3">
        <f t="shared" ref="E3:E21" si="2">A3*1.5*32/(0.5*16+0.5*12)</f>
        <v>3.6000000000000005</v>
      </c>
      <c r="F3">
        <f t="shared" ref="F3:F21" si="3">25-$F$30/(1*(1+E3))</f>
        <v>9309.3944099378859</v>
      </c>
      <c r="H3">
        <v>0.05</v>
      </c>
      <c r="I3">
        <f t="shared" ref="I3:I27" si="4">1/H3</f>
        <v>20</v>
      </c>
      <c r="J3">
        <f t="shared" ref="J3:J27" si="5">H3*1.5*32/(0.5*16+0.5*12)</f>
        <v>0.17142857142857146</v>
      </c>
      <c r="K3">
        <f t="shared" ref="K3:K26" si="6">3*H3-2</f>
        <v>-1.85</v>
      </c>
      <c r="L3">
        <f t="shared" ref="L3:L26" si="7">3*H3-2*K3-1</f>
        <v>2.85</v>
      </c>
      <c r="M3">
        <f>(K3*$I$30+$J$30+L3*$K$30-0.5*$H$30)/(0.5*16+0.5*12)</f>
        <v>14900.464285714286</v>
      </c>
      <c r="N3">
        <f t="shared" ref="N3:N26" si="8">25+(-M3)/(1+J3)</f>
        <v>-12694.908536585366</v>
      </c>
    </row>
    <row r="4" spans="1:15" x14ac:dyDescent="0.25">
      <c r="A4">
        <v>1.1000000000000001</v>
      </c>
      <c r="B4">
        <f t="shared" si="0"/>
        <v>0.90909090909090906</v>
      </c>
      <c r="D4">
        <f t="shared" si="1"/>
        <v>0.15000000000000013</v>
      </c>
      <c r="E4">
        <f t="shared" si="2"/>
        <v>3.7714285714285718</v>
      </c>
      <c r="F4">
        <f t="shared" si="3"/>
        <v>8975.8233532934119</v>
      </c>
      <c r="H4">
        <v>0.1</v>
      </c>
      <c r="I4">
        <f t="shared" si="4"/>
        <v>10</v>
      </c>
      <c r="J4">
        <f t="shared" si="5"/>
        <v>0.34285714285714292</v>
      </c>
      <c r="K4">
        <f t="shared" si="6"/>
        <v>-1.7</v>
      </c>
      <c r="L4">
        <f t="shared" si="7"/>
        <v>2.7</v>
      </c>
      <c r="M4">
        <f t="shared" ref="M4:M26" si="9">(K4*$I$30+$J$30+L4*$K$30-0.5*$H$30)/(0.5*16+0.5*12)</f>
        <v>11868.428571428571</v>
      </c>
      <c r="N4">
        <f t="shared" si="8"/>
        <v>-8813.1914893617013</v>
      </c>
    </row>
    <row r="5" spans="1:15" x14ac:dyDescent="0.25">
      <c r="A5">
        <v>1.1499999999999999</v>
      </c>
      <c r="B5">
        <f t="shared" si="0"/>
        <v>0.86956521739130443</v>
      </c>
      <c r="D5">
        <f t="shared" si="1"/>
        <v>0.22499999999999987</v>
      </c>
      <c r="E5">
        <f t="shared" si="2"/>
        <v>3.9428571428571426</v>
      </c>
      <c r="F5">
        <f t="shared" si="3"/>
        <v>8665.3901734104038</v>
      </c>
      <c r="H5">
        <v>0.15</v>
      </c>
      <c r="I5">
        <f t="shared" si="4"/>
        <v>6.666666666666667</v>
      </c>
      <c r="J5">
        <f t="shared" si="5"/>
        <v>0.51428571428571423</v>
      </c>
      <c r="K5">
        <f t="shared" si="6"/>
        <v>-1.55</v>
      </c>
      <c r="L5">
        <f t="shared" si="7"/>
        <v>2.5499999999999998</v>
      </c>
      <c r="M5">
        <f t="shared" si="9"/>
        <v>8836.3928571428569</v>
      </c>
      <c r="N5">
        <f t="shared" si="8"/>
        <v>-5810.3537735849059</v>
      </c>
    </row>
    <row r="6" spans="1:15" x14ac:dyDescent="0.25">
      <c r="A6">
        <v>1.2</v>
      </c>
      <c r="B6">
        <f t="shared" si="0"/>
        <v>0.83333333333333337</v>
      </c>
      <c r="D6">
        <f t="shared" si="1"/>
        <v>0.29999999999999982</v>
      </c>
      <c r="E6">
        <f t="shared" si="2"/>
        <v>4.1142857142857139</v>
      </c>
      <c r="F6">
        <f t="shared" si="3"/>
        <v>8375.7681564245813</v>
      </c>
      <c r="H6">
        <v>0.2</v>
      </c>
      <c r="I6">
        <f t="shared" si="4"/>
        <v>5</v>
      </c>
      <c r="J6">
        <f t="shared" si="5"/>
        <v>0.68571428571428583</v>
      </c>
      <c r="K6">
        <f t="shared" si="6"/>
        <v>-1.4</v>
      </c>
      <c r="L6">
        <f t="shared" si="7"/>
        <v>2.4</v>
      </c>
      <c r="M6">
        <f t="shared" si="9"/>
        <v>5804.3571428571431</v>
      </c>
      <c r="N6">
        <f t="shared" si="8"/>
        <v>-3418.2627118644064</v>
      </c>
    </row>
    <row r="7" spans="1:15" x14ac:dyDescent="0.25">
      <c r="A7">
        <v>1.25</v>
      </c>
      <c r="B7">
        <f t="shared" si="0"/>
        <v>0.8</v>
      </c>
      <c r="D7">
        <f t="shared" si="1"/>
        <v>0.375</v>
      </c>
      <c r="E7">
        <f t="shared" si="2"/>
        <v>4.2857142857142856</v>
      </c>
      <c r="F7">
        <f t="shared" si="3"/>
        <v>8104.9324324324316</v>
      </c>
      <c r="H7">
        <v>0.25</v>
      </c>
      <c r="I7">
        <f t="shared" si="4"/>
        <v>4</v>
      </c>
      <c r="J7">
        <f t="shared" si="5"/>
        <v>0.8571428571428571</v>
      </c>
      <c r="K7">
        <f t="shared" si="6"/>
        <v>-1.25</v>
      </c>
      <c r="L7">
        <f t="shared" si="7"/>
        <v>2.25</v>
      </c>
      <c r="M7">
        <f t="shared" si="9"/>
        <v>2772.3214285714284</v>
      </c>
      <c r="N7">
        <f t="shared" si="8"/>
        <v>-1467.7884615384614</v>
      </c>
    </row>
    <row r="8" spans="1:15" x14ac:dyDescent="0.25">
      <c r="A8">
        <v>1.3</v>
      </c>
      <c r="B8">
        <f t="shared" si="0"/>
        <v>0.76923076923076916</v>
      </c>
      <c r="D8">
        <f t="shared" si="1"/>
        <v>0.45000000000000018</v>
      </c>
      <c r="E8">
        <f t="shared" si="2"/>
        <v>4.4571428571428573</v>
      </c>
      <c r="F8">
        <f t="shared" si="3"/>
        <v>7851.1125654450252</v>
      </c>
      <c r="H8">
        <v>0.3</v>
      </c>
      <c r="I8">
        <f t="shared" si="4"/>
        <v>3.3333333333333335</v>
      </c>
      <c r="J8">
        <f t="shared" si="5"/>
        <v>1.0285714285714285</v>
      </c>
      <c r="K8">
        <f t="shared" si="6"/>
        <v>-1.1000000000000001</v>
      </c>
      <c r="L8">
        <f t="shared" si="7"/>
        <v>2.1</v>
      </c>
      <c r="M8">
        <f t="shared" si="9"/>
        <v>-259.71428571428157</v>
      </c>
      <c r="N8">
        <f t="shared" si="8"/>
        <v>153.02816901408247</v>
      </c>
    </row>
    <row r="9" spans="1:15" x14ac:dyDescent="0.25">
      <c r="A9">
        <v>1.35</v>
      </c>
      <c r="B9">
        <f t="shared" si="0"/>
        <v>0.7407407407407407</v>
      </c>
      <c r="D9">
        <f t="shared" si="1"/>
        <v>0.52500000000000036</v>
      </c>
      <c r="E9">
        <f t="shared" si="2"/>
        <v>4.628571428571429</v>
      </c>
      <c r="F9">
        <f t="shared" si="3"/>
        <v>7612.7538071065983</v>
      </c>
      <c r="H9">
        <v>0.35</v>
      </c>
      <c r="I9">
        <f t="shared" si="4"/>
        <v>2.8571428571428572</v>
      </c>
      <c r="J9">
        <f t="shared" si="5"/>
        <v>1.1999999999999997</v>
      </c>
      <c r="K9">
        <f t="shared" si="6"/>
        <v>-0.95000000000000018</v>
      </c>
      <c r="L9">
        <f t="shared" si="7"/>
        <v>1.9500000000000002</v>
      </c>
      <c r="M9">
        <f t="shared" si="9"/>
        <v>-3291.7499999999977</v>
      </c>
      <c r="N9">
        <f t="shared" si="8"/>
        <v>1521.2499999999991</v>
      </c>
    </row>
    <row r="10" spans="1:15" x14ac:dyDescent="0.25">
      <c r="A10">
        <v>1.4</v>
      </c>
      <c r="B10">
        <f t="shared" si="0"/>
        <v>0.7142857142857143</v>
      </c>
      <c r="D10">
        <f t="shared" si="1"/>
        <v>0.59999999999999964</v>
      </c>
      <c r="E10">
        <f t="shared" si="2"/>
        <v>4.7999999999999989</v>
      </c>
      <c r="F10">
        <f t="shared" si="3"/>
        <v>7388.4852216748777</v>
      </c>
      <c r="H10">
        <v>0.4</v>
      </c>
      <c r="I10">
        <f t="shared" si="4"/>
        <v>2.5</v>
      </c>
      <c r="J10">
        <f t="shared" si="5"/>
        <v>1.3714285714285717</v>
      </c>
      <c r="K10">
        <f t="shared" si="6"/>
        <v>-0.79999999999999982</v>
      </c>
      <c r="L10">
        <f t="shared" si="7"/>
        <v>1.7999999999999998</v>
      </c>
      <c r="M10">
        <f t="shared" si="9"/>
        <v>-6323.7857142857165</v>
      </c>
      <c r="N10">
        <f t="shared" si="8"/>
        <v>2691.6566265060246</v>
      </c>
    </row>
    <row r="11" spans="1:15" x14ac:dyDescent="0.25">
      <c r="A11">
        <v>1.45</v>
      </c>
      <c r="B11">
        <f t="shared" si="0"/>
        <v>0.68965517241379315</v>
      </c>
      <c r="D11">
        <f t="shared" si="1"/>
        <v>0.67499999999999982</v>
      </c>
      <c r="E11">
        <f t="shared" si="2"/>
        <v>4.9714285714285706</v>
      </c>
      <c r="F11">
        <f t="shared" si="3"/>
        <v>7177.0933014354068</v>
      </c>
      <c r="H11">
        <v>0.45</v>
      </c>
      <c r="I11">
        <f t="shared" si="4"/>
        <v>2.2222222222222223</v>
      </c>
      <c r="J11">
        <f t="shared" si="5"/>
        <v>1.5428571428571429</v>
      </c>
      <c r="K11">
        <f t="shared" si="6"/>
        <v>-0.64999999999999991</v>
      </c>
      <c r="L11">
        <f t="shared" si="7"/>
        <v>1.65</v>
      </c>
      <c r="M11">
        <f t="shared" si="9"/>
        <v>-9355.8214285714312</v>
      </c>
      <c r="N11">
        <f t="shared" si="8"/>
        <v>3704.2556179775293</v>
      </c>
    </row>
    <row r="12" spans="1:15" x14ac:dyDescent="0.25">
      <c r="A12">
        <v>1.5</v>
      </c>
      <c r="B12">
        <f t="shared" si="0"/>
        <v>0.66666666666666663</v>
      </c>
      <c r="D12">
        <f t="shared" si="1"/>
        <v>0.75</v>
      </c>
      <c r="E12">
        <f t="shared" si="2"/>
        <v>5.1428571428571432</v>
      </c>
      <c r="F12">
        <f t="shared" si="3"/>
        <v>6977.4999999999991</v>
      </c>
      <c r="H12">
        <v>0.5</v>
      </c>
      <c r="I12">
        <f t="shared" si="4"/>
        <v>2</v>
      </c>
      <c r="J12">
        <f t="shared" si="5"/>
        <v>1.7142857142857142</v>
      </c>
      <c r="K12">
        <f t="shared" si="6"/>
        <v>-0.5</v>
      </c>
      <c r="L12">
        <f t="shared" si="7"/>
        <v>1.5</v>
      </c>
      <c r="M12">
        <f t="shared" si="9"/>
        <v>-12387.857142857143</v>
      </c>
      <c r="N12">
        <f t="shared" si="8"/>
        <v>4588.9473684210525</v>
      </c>
    </row>
    <row r="13" spans="1:15" x14ac:dyDescent="0.25">
      <c r="A13">
        <v>1.55</v>
      </c>
      <c r="B13">
        <f t="shared" si="0"/>
        <v>0.64516129032258063</v>
      </c>
      <c r="D13">
        <f t="shared" si="1"/>
        <v>0.82500000000000018</v>
      </c>
      <c r="E13">
        <f t="shared" si="2"/>
        <v>5.3142857142857149</v>
      </c>
      <c r="F13">
        <f t="shared" si="3"/>
        <v>6788.7443438914015</v>
      </c>
      <c r="H13">
        <v>0.55000000000000004</v>
      </c>
      <c r="I13">
        <f t="shared" si="4"/>
        <v>1.8181818181818181</v>
      </c>
      <c r="J13">
        <f t="shared" si="5"/>
        <v>1.8857142857142859</v>
      </c>
      <c r="K13">
        <f t="shared" si="6"/>
        <v>-0.34999999999999987</v>
      </c>
      <c r="L13">
        <f t="shared" si="7"/>
        <v>1.3499999999999996</v>
      </c>
      <c r="M13">
        <f t="shared" si="9"/>
        <v>-15419.892857142859</v>
      </c>
      <c r="N13">
        <f t="shared" si="8"/>
        <v>5368.5272277227723</v>
      </c>
    </row>
    <row r="14" spans="1:15" x14ac:dyDescent="0.25">
      <c r="A14">
        <v>1.6</v>
      </c>
      <c r="B14">
        <f t="shared" si="0"/>
        <v>0.625</v>
      </c>
      <c r="D14">
        <f t="shared" si="1"/>
        <v>0.90000000000000036</v>
      </c>
      <c r="E14">
        <f t="shared" si="2"/>
        <v>5.4857142857142867</v>
      </c>
      <c r="F14">
        <f t="shared" si="3"/>
        <v>6609.9669603524217</v>
      </c>
      <c r="H14">
        <v>0.6</v>
      </c>
      <c r="I14">
        <f t="shared" si="4"/>
        <v>1.6666666666666667</v>
      </c>
      <c r="J14">
        <f t="shared" si="5"/>
        <v>2.0571428571428569</v>
      </c>
      <c r="K14">
        <f t="shared" si="6"/>
        <v>-0.20000000000000018</v>
      </c>
      <c r="L14">
        <f t="shared" si="7"/>
        <v>1.2000000000000002</v>
      </c>
      <c r="M14">
        <f t="shared" si="9"/>
        <v>-18451.928571428572</v>
      </c>
      <c r="N14">
        <f t="shared" si="8"/>
        <v>6060.6775700934586</v>
      </c>
    </row>
    <row r="15" spans="1:15" x14ac:dyDescent="0.25">
      <c r="A15">
        <v>1.65</v>
      </c>
      <c r="B15">
        <f t="shared" si="0"/>
        <v>0.60606060606060608</v>
      </c>
      <c r="D15">
        <f t="shared" si="1"/>
        <v>0.97499999999999964</v>
      </c>
      <c r="E15">
        <f t="shared" si="2"/>
        <v>5.6571428571428566</v>
      </c>
      <c r="F15">
        <f t="shared" si="3"/>
        <v>6440.3969957081545</v>
      </c>
      <c r="H15">
        <v>0.65</v>
      </c>
      <c r="I15">
        <f t="shared" si="4"/>
        <v>1.5384615384615383</v>
      </c>
      <c r="J15">
        <f t="shared" si="5"/>
        <v>2.2285714285714286</v>
      </c>
      <c r="K15">
        <f t="shared" si="6"/>
        <v>-4.9999999999999822E-2</v>
      </c>
      <c r="L15">
        <f t="shared" si="7"/>
        <v>1.0499999999999998</v>
      </c>
      <c r="M15">
        <f t="shared" si="9"/>
        <v>-21483.96428571429</v>
      </c>
      <c r="N15">
        <f t="shared" si="8"/>
        <v>6679.3252212389389</v>
      </c>
      <c r="O15" t="s">
        <v>22</v>
      </c>
    </row>
    <row r="16" spans="1:15" x14ac:dyDescent="0.25">
      <c r="A16">
        <v>1.7</v>
      </c>
      <c r="B16">
        <f t="shared" si="0"/>
        <v>0.58823529411764708</v>
      </c>
      <c r="D16">
        <f t="shared" si="1"/>
        <v>1.0499999999999998</v>
      </c>
      <c r="E16">
        <f t="shared" si="2"/>
        <v>5.8285714285714283</v>
      </c>
      <c r="F16">
        <f t="shared" si="3"/>
        <v>6279.3410041840998</v>
      </c>
      <c r="H16">
        <v>0.7</v>
      </c>
      <c r="I16">
        <f t="shared" si="4"/>
        <v>1.4285714285714286</v>
      </c>
      <c r="J16">
        <f t="shared" si="5"/>
        <v>2.3999999999999995</v>
      </c>
      <c r="K16">
        <f t="shared" si="6"/>
        <v>9.9999999999999645E-2</v>
      </c>
      <c r="L16">
        <f t="shared" si="7"/>
        <v>0.90000000000000036</v>
      </c>
      <c r="M16">
        <f t="shared" si="9"/>
        <v>-24515.999999999996</v>
      </c>
      <c r="N16">
        <f t="shared" si="8"/>
        <v>7235.588235294118</v>
      </c>
      <c r="O16">
        <f t="shared" ref="O16:O26" si="10">L16/(L16+K16)</f>
        <v>0.90000000000000036</v>
      </c>
    </row>
    <row r="17" spans="1:15" x14ac:dyDescent="0.25">
      <c r="A17">
        <v>1.75</v>
      </c>
      <c r="B17">
        <f t="shared" si="0"/>
        <v>0.5714285714285714</v>
      </c>
      <c r="D17">
        <f t="shared" si="1"/>
        <v>1.125</v>
      </c>
      <c r="E17">
        <f t="shared" si="2"/>
        <v>6</v>
      </c>
      <c r="F17">
        <f t="shared" si="3"/>
        <v>6126.1734693877543</v>
      </c>
      <c r="H17">
        <v>0.75</v>
      </c>
      <c r="I17">
        <f t="shared" si="4"/>
        <v>1.3333333333333333</v>
      </c>
      <c r="J17">
        <f t="shared" si="5"/>
        <v>2.5714285714285716</v>
      </c>
      <c r="K17">
        <f t="shared" si="6"/>
        <v>0.25</v>
      </c>
      <c r="L17">
        <f t="shared" si="7"/>
        <v>0.75</v>
      </c>
      <c r="M17">
        <f t="shared" si="9"/>
        <v>-27548.035714285714</v>
      </c>
      <c r="N17">
        <f t="shared" si="8"/>
        <v>7738.45</v>
      </c>
      <c r="O17">
        <f t="shared" si="10"/>
        <v>0.75</v>
      </c>
    </row>
    <row r="18" spans="1:15" x14ac:dyDescent="0.25">
      <c r="A18">
        <v>1.8</v>
      </c>
      <c r="B18">
        <f t="shared" si="0"/>
        <v>0.55555555555555558</v>
      </c>
      <c r="D18">
        <f t="shared" si="1"/>
        <v>1.2000000000000002</v>
      </c>
      <c r="E18">
        <f t="shared" si="2"/>
        <v>6.1714285714285717</v>
      </c>
      <c r="F18">
        <f t="shared" si="3"/>
        <v>5980.3286852589636</v>
      </c>
      <c r="H18">
        <v>0.8</v>
      </c>
      <c r="I18">
        <f t="shared" si="4"/>
        <v>1.25</v>
      </c>
      <c r="J18">
        <f t="shared" si="5"/>
        <v>2.7428571428571433</v>
      </c>
      <c r="K18">
        <f t="shared" si="6"/>
        <v>0.40000000000000036</v>
      </c>
      <c r="L18">
        <f t="shared" si="7"/>
        <v>0.59999999999999964</v>
      </c>
      <c r="M18">
        <f t="shared" si="9"/>
        <v>-30580.071428571431</v>
      </c>
      <c r="N18">
        <f t="shared" si="8"/>
        <v>8195.2480916030527</v>
      </c>
      <c r="O18">
        <f t="shared" si="10"/>
        <v>0.59999999999999964</v>
      </c>
    </row>
    <row r="19" spans="1:15" x14ac:dyDescent="0.25">
      <c r="A19">
        <v>1.85</v>
      </c>
      <c r="B19">
        <f t="shared" si="0"/>
        <v>0.54054054054054046</v>
      </c>
      <c r="D19">
        <f t="shared" si="1"/>
        <v>1.2750000000000004</v>
      </c>
      <c r="E19">
        <f t="shared" si="2"/>
        <v>6.3428571428571434</v>
      </c>
      <c r="F19">
        <f t="shared" si="3"/>
        <v>5841.2937743190651</v>
      </c>
      <c r="H19">
        <v>0.85</v>
      </c>
      <c r="I19">
        <f t="shared" si="4"/>
        <v>1.1764705882352942</v>
      </c>
      <c r="J19">
        <f t="shared" si="5"/>
        <v>2.9142857142857141</v>
      </c>
      <c r="K19">
        <f t="shared" si="6"/>
        <v>0.54999999999999982</v>
      </c>
      <c r="L19">
        <f t="shared" si="7"/>
        <v>0.45000000000000018</v>
      </c>
      <c r="M19">
        <f t="shared" si="9"/>
        <v>-33612.107142857138</v>
      </c>
      <c r="N19">
        <f t="shared" si="8"/>
        <v>8612.0346715328451</v>
      </c>
      <c r="O19">
        <f t="shared" si="10"/>
        <v>0.45000000000000018</v>
      </c>
    </row>
    <row r="20" spans="1:15" x14ac:dyDescent="0.25">
      <c r="A20">
        <v>1.9</v>
      </c>
      <c r="B20">
        <f t="shared" si="0"/>
        <v>0.52631578947368418</v>
      </c>
      <c r="D20">
        <f t="shared" si="1"/>
        <v>1.3499999999999996</v>
      </c>
      <c r="E20">
        <f t="shared" si="2"/>
        <v>6.5142857142857133</v>
      </c>
      <c r="F20">
        <f t="shared" si="3"/>
        <v>5708.6026615969586</v>
      </c>
      <c r="H20">
        <v>0.9</v>
      </c>
      <c r="I20">
        <f t="shared" si="4"/>
        <v>1.1111111111111112</v>
      </c>
      <c r="J20">
        <f t="shared" si="5"/>
        <v>3.0857142857142859</v>
      </c>
      <c r="K20">
        <f t="shared" si="6"/>
        <v>0.70000000000000018</v>
      </c>
      <c r="L20">
        <f t="shared" si="7"/>
        <v>0.29999999999999982</v>
      </c>
      <c r="M20">
        <f t="shared" si="9"/>
        <v>-36644.142857142855</v>
      </c>
      <c r="N20">
        <f t="shared" si="8"/>
        <v>8993.8461538461543</v>
      </c>
      <c r="O20">
        <f t="shared" si="10"/>
        <v>0.29999999999999982</v>
      </c>
    </row>
    <row r="21" spans="1:15" x14ac:dyDescent="0.25">
      <c r="A21">
        <v>1.95</v>
      </c>
      <c r="B21">
        <f t="shared" si="0"/>
        <v>0.51282051282051289</v>
      </c>
      <c r="D21">
        <f t="shared" si="1"/>
        <v>1.4249999999999998</v>
      </c>
      <c r="E21">
        <f t="shared" si="2"/>
        <v>6.6857142857142851</v>
      </c>
      <c r="F21">
        <f t="shared" si="3"/>
        <v>5581.8308550185875</v>
      </c>
      <c r="H21">
        <v>0.95</v>
      </c>
      <c r="I21">
        <f t="shared" si="4"/>
        <v>1.0526315789473684</v>
      </c>
      <c r="J21">
        <f t="shared" si="5"/>
        <v>3.2571428571428567</v>
      </c>
      <c r="K21">
        <f t="shared" si="6"/>
        <v>0.84999999999999964</v>
      </c>
      <c r="L21">
        <f t="shared" si="7"/>
        <v>0.15000000000000036</v>
      </c>
      <c r="M21">
        <f t="shared" si="9"/>
        <v>-39676.178571428565</v>
      </c>
      <c r="N21">
        <f t="shared" si="8"/>
        <v>9344.9077181208067</v>
      </c>
      <c r="O21">
        <f t="shared" si="10"/>
        <v>0.15000000000000036</v>
      </c>
    </row>
    <row r="22" spans="1:15" x14ac:dyDescent="0.25">
      <c r="A22">
        <v>2</v>
      </c>
      <c r="B22">
        <f>1/A22</f>
        <v>0.5</v>
      </c>
      <c r="D22">
        <f>(A22*1.5-1.5)</f>
        <v>1.5</v>
      </c>
      <c r="E22">
        <f>A22*1.5*32/(0.5*16+0.5*12)</f>
        <v>6.8571428571428568</v>
      </c>
      <c r="F22">
        <f>25-$F$30/(1*(1+E22))</f>
        <v>5460.590909090909</v>
      </c>
      <c r="H22">
        <v>0.96</v>
      </c>
      <c r="I22">
        <f t="shared" si="4"/>
        <v>1.0416666666666667</v>
      </c>
      <c r="J22">
        <f t="shared" si="5"/>
        <v>3.2914285714285714</v>
      </c>
      <c r="K22">
        <f t="shared" si="6"/>
        <v>0.87999999999999989</v>
      </c>
      <c r="L22">
        <f t="shared" si="7"/>
        <v>0.12000000000000011</v>
      </c>
      <c r="M22">
        <f t="shared" si="9"/>
        <v>-40282.585714285713</v>
      </c>
      <c r="N22">
        <f t="shared" si="8"/>
        <v>9411.754327563247</v>
      </c>
      <c r="O22">
        <f t="shared" si="10"/>
        <v>0.12000000000000011</v>
      </c>
    </row>
    <row r="23" spans="1:15" x14ac:dyDescent="0.25">
      <c r="A23">
        <v>2.0499999999999998</v>
      </c>
      <c r="B23">
        <f t="shared" si="0"/>
        <v>0.48780487804878053</v>
      </c>
      <c r="D23">
        <f t="shared" ref="D23:D26" si="11">(A23*1.5-1.5)</f>
        <v>1.5749999999999997</v>
      </c>
      <c r="E23">
        <f t="shared" ref="E23:E26" si="12">A23*1.5*32/(0.5*16+0.5*12)</f>
        <v>7.0285714285714276</v>
      </c>
      <c r="F23">
        <f t="shared" ref="F23:F26" si="13">25-$F$30/(1*(1+E23))</f>
        <v>5344.5284697508896</v>
      </c>
      <c r="H23">
        <v>0.97</v>
      </c>
      <c r="I23">
        <f t="shared" si="4"/>
        <v>1.0309278350515465</v>
      </c>
      <c r="J23">
        <f t="shared" si="5"/>
        <v>3.3257142857142861</v>
      </c>
      <c r="K23">
        <f t="shared" si="6"/>
        <v>0.91000000000000014</v>
      </c>
      <c r="L23">
        <f t="shared" si="7"/>
        <v>8.9999999999999858E-2</v>
      </c>
      <c r="M23">
        <f t="shared" si="9"/>
        <v>-40888.992857142861</v>
      </c>
      <c r="N23">
        <f t="shared" si="8"/>
        <v>9477.5412813738458</v>
      </c>
      <c r="O23">
        <f t="shared" si="10"/>
        <v>8.9999999999999858E-2</v>
      </c>
    </row>
    <row r="24" spans="1:15" x14ac:dyDescent="0.25">
      <c r="A24">
        <v>2.1</v>
      </c>
      <c r="B24">
        <f t="shared" si="0"/>
        <v>0.47619047619047616</v>
      </c>
      <c r="D24">
        <f t="shared" si="11"/>
        <v>1.6500000000000004</v>
      </c>
      <c r="E24">
        <f t="shared" si="12"/>
        <v>7.2000000000000011</v>
      </c>
      <c r="F24">
        <f t="shared" si="13"/>
        <v>5233.3188153310093</v>
      </c>
      <c r="H24">
        <v>0.98</v>
      </c>
      <c r="I24">
        <f t="shared" si="4"/>
        <v>1.0204081632653061</v>
      </c>
      <c r="J24">
        <f t="shared" si="5"/>
        <v>3.36</v>
      </c>
      <c r="K24">
        <f t="shared" si="6"/>
        <v>0.94</v>
      </c>
      <c r="L24">
        <f t="shared" si="7"/>
        <v>6.0000000000000053E-2</v>
      </c>
      <c r="M24">
        <f t="shared" si="9"/>
        <v>-41495.400000000009</v>
      </c>
      <c r="N24">
        <f t="shared" si="8"/>
        <v>9542.2935779816544</v>
      </c>
      <c r="O24">
        <f t="shared" si="10"/>
        <v>6.0000000000000053E-2</v>
      </c>
    </row>
    <row r="25" spans="1:15" x14ac:dyDescent="0.25">
      <c r="A25">
        <v>2.15</v>
      </c>
      <c r="B25">
        <f t="shared" si="0"/>
        <v>0.46511627906976744</v>
      </c>
      <c r="D25">
        <f t="shared" si="11"/>
        <v>1.7249999999999996</v>
      </c>
      <c r="E25">
        <f t="shared" si="12"/>
        <v>7.371428571428571</v>
      </c>
      <c r="F25">
        <f t="shared" si="13"/>
        <v>5126.6638225255974</v>
      </c>
      <c r="H25">
        <v>0.99</v>
      </c>
      <c r="I25">
        <f t="shared" si="4"/>
        <v>1.0101010101010102</v>
      </c>
      <c r="J25">
        <f t="shared" si="5"/>
        <v>3.3942857142857141</v>
      </c>
      <c r="K25">
        <f t="shared" si="6"/>
        <v>0.96999999999999975</v>
      </c>
      <c r="L25">
        <f t="shared" si="7"/>
        <v>3.0000000000000249E-2</v>
      </c>
      <c r="M25">
        <f t="shared" si="9"/>
        <v>-42101.807142857135</v>
      </c>
      <c r="N25">
        <f t="shared" si="8"/>
        <v>9606.0354356306871</v>
      </c>
      <c r="O25">
        <f t="shared" si="10"/>
        <v>3.0000000000000249E-2</v>
      </c>
    </row>
    <row r="26" spans="1:15" x14ac:dyDescent="0.25">
      <c r="A26">
        <v>2.2000000000000002</v>
      </c>
      <c r="B26">
        <f t="shared" si="0"/>
        <v>0.45454545454545453</v>
      </c>
      <c r="D26">
        <f t="shared" si="11"/>
        <v>1.8000000000000003</v>
      </c>
      <c r="E26">
        <f t="shared" si="12"/>
        <v>7.5428571428571436</v>
      </c>
      <c r="F26">
        <f t="shared" si="13"/>
        <v>5024.2892976588619</v>
      </c>
      <c r="H26">
        <v>0.999</v>
      </c>
      <c r="I26">
        <f t="shared" si="4"/>
        <v>1.0010010010010011</v>
      </c>
      <c r="J26">
        <f t="shared" si="5"/>
        <v>3.4251428571428568</v>
      </c>
      <c r="K26">
        <f t="shared" si="6"/>
        <v>0.99699999999999989</v>
      </c>
      <c r="L26">
        <f t="shared" si="7"/>
        <v>3.0000000000001137E-3</v>
      </c>
      <c r="M26">
        <f t="shared" si="9"/>
        <v>-42647.573571428562</v>
      </c>
      <c r="N26">
        <f t="shared" si="8"/>
        <v>9662.5585937499982</v>
      </c>
      <c r="O26">
        <f t="shared" si="10"/>
        <v>3.0000000000001137E-3</v>
      </c>
    </row>
    <row r="27" spans="1:15" x14ac:dyDescent="0.25">
      <c r="H27">
        <v>1</v>
      </c>
      <c r="I27">
        <f t="shared" si="4"/>
        <v>1</v>
      </c>
      <c r="J27">
        <f t="shared" si="5"/>
        <v>3.4285714285714284</v>
      </c>
      <c r="K27">
        <f>3*H27-2</f>
        <v>1</v>
      </c>
      <c r="L27">
        <f>3*H27-2*K27-1</f>
        <v>0</v>
      </c>
      <c r="M27">
        <f>(K27*$I$30+$J$30+L27*$K$30-0.5*$H$30)/(0.5*16+0.5*12)</f>
        <v>-42708.214285714283</v>
      </c>
      <c r="N27">
        <f>25+(-M27)/(1+J27)</f>
        <v>9668.790322580644</v>
      </c>
      <c r="O27">
        <f>L27/(L27+K27)</f>
        <v>0</v>
      </c>
    </row>
    <row r="29" spans="1:15" x14ac:dyDescent="0.25">
      <c r="A29" t="s">
        <v>5</v>
      </c>
      <c r="B29" t="s">
        <v>6</v>
      </c>
      <c r="C29" t="s">
        <v>7</v>
      </c>
      <c r="D29" t="s">
        <v>8</v>
      </c>
      <c r="F29" t="s">
        <v>9</v>
      </c>
      <c r="H29" t="s">
        <v>6</v>
      </c>
      <c r="I29" t="s">
        <v>7</v>
      </c>
      <c r="J29" t="s">
        <v>8</v>
      </c>
      <c r="K29" t="s">
        <v>13</v>
      </c>
      <c r="M29" t="s">
        <v>9</v>
      </c>
    </row>
    <row r="30" spans="1:15" x14ac:dyDescent="0.25">
      <c r="B30">
        <v>-74850</v>
      </c>
      <c r="C30">
        <v>-393520</v>
      </c>
      <c r="D30">
        <v>-241820</v>
      </c>
      <c r="E30">
        <f>D30+C30-0.5*B30</f>
        <v>-597915</v>
      </c>
      <c r="F30">
        <f>E30/(0.5*16+0.5*12)</f>
        <v>-42708.214285714283</v>
      </c>
      <c r="H30">
        <v>-74850</v>
      </c>
      <c r="I30">
        <v>-393520</v>
      </c>
      <c r="J30">
        <v>-241820</v>
      </c>
      <c r="K30">
        <v>-110530</v>
      </c>
      <c r="L30">
        <f>-0.5*H30+(I30+J30)</f>
        <v>-597915</v>
      </c>
      <c r="M30">
        <f>L30/(0.5*16.043+0.5*12)</f>
        <v>-42642.727240309527</v>
      </c>
    </row>
    <row r="31" spans="1:15" x14ac:dyDescent="0.25">
      <c r="B31">
        <f>B30/16</f>
        <v>-4678.125</v>
      </c>
      <c r="C31">
        <f>C30/44</f>
        <v>-8943.636363636364</v>
      </c>
      <c r="D31">
        <f>D30/18</f>
        <v>-13434.444444444445</v>
      </c>
      <c r="H31">
        <f>H30/16</f>
        <v>-4678.125</v>
      </c>
      <c r="I31">
        <f>I30/44</f>
        <v>-8943.636363636364</v>
      </c>
      <c r="J31">
        <f>J30/18</f>
        <v>-13434.444444444445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O16" sqref="O16:O27"/>
    </sheetView>
  </sheetViews>
  <sheetFormatPr defaultRowHeight="15" x14ac:dyDescent="0.25"/>
  <sheetData>
    <row r="1" spans="1:17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10</v>
      </c>
      <c r="H1" t="s">
        <v>1</v>
      </c>
      <c r="I1" t="s">
        <v>0</v>
      </c>
      <c r="J1" t="s">
        <v>4</v>
      </c>
      <c r="K1" t="s">
        <v>11</v>
      </c>
      <c r="L1" t="s">
        <v>12</v>
      </c>
      <c r="M1" t="s">
        <v>14</v>
      </c>
      <c r="N1" t="s">
        <v>10</v>
      </c>
      <c r="P1">
        <v>1.4285714285714286</v>
      </c>
      <c r="Q1">
        <v>2017</v>
      </c>
    </row>
    <row r="2" spans="1:17" x14ac:dyDescent="0.25">
      <c r="A2">
        <v>1</v>
      </c>
      <c r="B2">
        <f>1/A2</f>
        <v>1</v>
      </c>
      <c r="C2">
        <f>A2*5.64</f>
        <v>5.64</v>
      </c>
      <c r="D2">
        <f>(A2*1.5-1.5)</f>
        <v>0</v>
      </c>
      <c r="E2">
        <f>A2*1.5*4.76*29/(0.5*16+0.5*12)</f>
        <v>14.790000000000001</v>
      </c>
      <c r="F2">
        <v>2584</v>
      </c>
      <c r="G2">
        <f>A2*7.142857</f>
        <v>7.1428570000000002</v>
      </c>
      <c r="H2">
        <v>0</v>
      </c>
      <c r="I2" t="e">
        <f>1/H2</f>
        <v>#DIV/0!</v>
      </c>
      <c r="J2">
        <f>H2*1.5*4.76*29/(0.5*16+0.5*12)</f>
        <v>0</v>
      </c>
      <c r="K2">
        <f>3*H2-2</f>
        <v>-2</v>
      </c>
      <c r="L2">
        <f>3*H2-2*K2-1</f>
        <v>3</v>
      </c>
      <c r="M2">
        <f>(K2*$I$30+$J$30+L2*$K$30-0.5*$H$30)/(0.5*16+0.5*12)</f>
        <v>17932.5</v>
      </c>
      <c r="N2">
        <f>25+(-M2)/(1+J2)</f>
        <v>-17907.5</v>
      </c>
      <c r="P2">
        <v>1.3333333333333333</v>
      </c>
      <c r="Q2">
        <v>2135</v>
      </c>
    </row>
    <row r="3" spans="1:17" x14ac:dyDescent="0.25">
      <c r="A3">
        <v>1.05</v>
      </c>
      <c r="B3">
        <f t="shared" ref="B3:B21" si="0">1/A3</f>
        <v>0.95238095238095233</v>
      </c>
      <c r="C3">
        <f t="shared" ref="C3:C27" si="1">A3*5.64</f>
        <v>5.9219999999999997</v>
      </c>
      <c r="D3">
        <f t="shared" ref="D3:D21" si="2">(A3*1.5-1.5)</f>
        <v>7.5000000000000178E-2</v>
      </c>
      <c r="E3">
        <f t="shared" ref="E3:E27" si="3">A3*1.5*4.76*29/(0.5*16+0.5*12)</f>
        <v>15.529500000000001</v>
      </c>
      <c r="F3">
        <v>2486</v>
      </c>
      <c r="G3">
        <f t="shared" ref="G3:G21" si="4">A3*7.142857</f>
        <v>7.4999998500000009</v>
      </c>
      <c r="H3">
        <v>0.05</v>
      </c>
      <c r="I3">
        <f t="shared" ref="I3:I27" si="5">1/H3</f>
        <v>20</v>
      </c>
      <c r="J3">
        <f t="shared" ref="J3:J27" si="6">H3*1.5*4.76*29/(0.5*16+0.5*12)</f>
        <v>0.73950000000000016</v>
      </c>
      <c r="K3">
        <f t="shared" ref="K3:K26" si="7">3*H3-2</f>
        <v>-1.85</v>
      </c>
      <c r="L3">
        <f t="shared" ref="L3:L26" si="8">3*H3-2*K3-1</f>
        <v>2.85</v>
      </c>
      <c r="M3">
        <f>(K3*$I$30+$J$30+L3*$K$30-0.5*$H$30)/(0.5*16+0.5*12)</f>
        <v>14900.464285714286</v>
      </c>
      <c r="N3">
        <f t="shared" ref="N3:N15" si="9">25+(-M3)/(1+J3)</f>
        <v>-8540.9467006118339</v>
      </c>
      <c r="P3">
        <v>1.25</v>
      </c>
      <c r="Q3">
        <v>2238</v>
      </c>
    </row>
    <row r="4" spans="1:17" x14ac:dyDescent="0.25">
      <c r="A4">
        <v>1.1000000000000001</v>
      </c>
      <c r="B4">
        <f t="shared" si="0"/>
        <v>0.90909090909090906</v>
      </c>
      <c r="C4">
        <f t="shared" si="1"/>
        <v>6.2039999999999997</v>
      </c>
      <c r="D4">
        <f t="shared" si="2"/>
        <v>0.15000000000000013</v>
      </c>
      <c r="E4">
        <f t="shared" si="3"/>
        <v>16.268999999999998</v>
      </c>
      <c r="F4">
        <v>2363</v>
      </c>
      <c r="G4">
        <f t="shared" si="4"/>
        <v>7.8571427000000007</v>
      </c>
      <c r="H4">
        <v>0.1</v>
      </c>
      <c r="I4">
        <f t="shared" si="5"/>
        <v>10</v>
      </c>
      <c r="J4">
        <f t="shared" si="6"/>
        <v>1.4790000000000003</v>
      </c>
      <c r="K4">
        <f t="shared" si="7"/>
        <v>-1.7</v>
      </c>
      <c r="L4">
        <f t="shared" si="8"/>
        <v>2.7</v>
      </c>
      <c r="M4">
        <f t="shared" ref="M4:M26" si="10">(K4*$I$30+$J$30+L4*$K$30-0.5*$H$30)/(0.5*16+0.5*12)</f>
        <v>11868.428571428571</v>
      </c>
      <c r="N4">
        <f t="shared" si="9"/>
        <v>-4762.5871607214885</v>
      </c>
      <c r="P4">
        <v>1.1764705882352942</v>
      </c>
      <c r="Q4">
        <v>2339</v>
      </c>
    </row>
    <row r="5" spans="1:17" x14ac:dyDescent="0.25">
      <c r="A5">
        <v>1.1499999999999999</v>
      </c>
      <c r="B5">
        <f t="shared" si="0"/>
        <v>0.86956521739130443</v>
      </c>
      <c r="C5">
        <f t="shared" si="1"/>
        <v>6.4859999999999989</v>
      </c>
      <c r="D5">
        <f t="shared" si="2"/>
        <v>0.22499999999999987</v>
      </c>
      <c r="E5">
        <f t="shared" si="3"/>
        <v>17.008499999999998</v>
      </c>
      <c r="F5">
        <v>2265</v>
      </c>
      <c r="G5">
        <f t="shared" si="4"/>
        <v>8.2142855499999996</v>
      </c>
      <c r="H5">
        <v>0.15</v>
      </c>
      <c r="I5">
        <f t="shared" si="5"/>
        <v>6.666666666666667</v>
      </c>
      <c r="J5">
        <f t="shared" si="6"/>
        <v>2.2184999999999997</v>
      </c>
      <c r="K5">
        <f t="shared" si="7"/>
        <v>-1.55</v>
      </c>
      <c r="L5">
        <f t="shared" si="8"/>
        <v>2.5499999999999998</v>
      </c>
      <c r="M5">
        <f t="shared" si="10"/>
        <v>8836.3928571428569</v>
      </c>
      <c r="N5">
        <f t="shared" si="9"/>
        <v>-2720.5003439934312</v>
      </c>
      <c r="P5">
        <v>1.1111111111111112</v>
      </c>
      <c r="Q5">
        <v>2428</v>
      </c>
    </row>
    <row r="6" spans="1:17" x14ac:dyDescent="0.25">
      <c r="A6">
        <v>1.2</v>
      </c>
      <c r="B6">
        <f t="shared" si="0"/>
        <v>0.83333333333333337</v>
      </c>
      <c r="C6">
        <f t="shared" si="1"/>
        <v>6.7679999999999998</v>
      </c>
      <c r="D6">
        <f t="shared" si="2"/>
        <v>0.29999999999999982</v>
      </c>
      <c r="E6">
        <f t="shared" si="3"/>
        <v>17.747999999999998</v>
      </c>
      <c r="F6">
        <v>2175</v>
      </c>
      <c r="G6">
        <f t="shared" si="4"/>
        <v>8.5714284000000003</v>
      </c>
      <c r="H6">
        <v>0.2</v>
      </c>
      <c r="I6">
        <f t="shared" si="5"/>
        <v>5</v>
      </c>
      <c r="J6">
        <f t="shared" si="6"/>
        <v>2.9580000000000006</v>
      </c>
      <c r="K6">
        <f t="shared" si="7"/>
        <v>-1.4</v>
      </c>
      <c r="L6">
        <f t="shared" si="8"/>
        <v>2.4</v>
      </c>
      <c r="M6">
        <f t="shared" si="10"/>
        <v>5804.3571428571431</v>
      </c>
      <c r="N6">
        <f t="shared" si="9"/>
        <v>-1441.487403450516</v>
      </c>
      <c r="P6">
        <v>1.0526315789473684</v>
      </c>
      <c r="Q6">
        <v>2509</v>
      </c>
    </row>
    <row r="7" spans="1:17" x14ac:dyDescent="0.25">
      <c r="A7">
        <v>1.25</v>
      </c>
      <c r="B7">
        <f t="shared" si="0"/>
        <v>0.8</v>
      </c>
      <c r="C7">
        <f t="shared" si="1"/>
        <v>7.05</v>
      </c>
      <c r="D7">
        <f t="shared" si="2"/>
        <v>0.375</v>
      </c>
      <c r="E7">
        <f t="shared" si="3"/>
        <v>18.487500000000001</v>
      </c>
      <c r="F7">
        <v>2091</v>
      </c>
      <c r="G7">
        <f t="shared" si="4"/>
        <v>8.928571250000001</v>
      </c>
      <c r="H7">
        <v>0.25</v>
      </c>
      <c r="I7">
        <f t="shared" si="5"/>
        <v>4</v>
      </c>
      <c r="J7">
        <f t="shared" si="6"/>
        <v>3.6975000000000002</v>
      </c>
      <c r="K7">
        <f t="shared" si="7"/>
        <v>-1.25</v>
      </c>
      <c r="L7">
        <f t="shared" si="8"/>
        <v>2.25</v>
      </c>
      <c r="M7">
        <f t="shared" si="10"/>
        <v>2772.3214285714284</v>
      </c>
      <c r="N7">
        <f t="shared" si="9"/>
        <v>-565.16954307002209</v>
      </c>
      <c r="P7">
        <v>1.0416666666666667</v>
      </c>
      <c r="Q7">
        <v>2524</v>
      </c>
    </row>
    <row r="8" spans="1:17" x14ac:dyDescent="0.25">
      <c r="A8">
        <v>1.3</v>
      </c>
      <c r="B8">
        <f t="shared" si="0"/>
        <v>0.76923076923076916</v>
      </c>
      <c r="C8">
        <f t="shared" si="1"/>
        <v>7.3319999999999999</v>
      </c>
      <c r="D8">
        <f t="shared" si="2"/>
        <v>0.45000000000000018</v>
      </c>
      <c r="E8">
        <f t="shared" si="3"/>
        <v>19.227</v>
      </c>
      <c r="F8">
        <v>2012</v>
      </c>
      <c r="G8">
        <f t="shared" si="4"/>
        <v>9.2857140999999999</v>
      </c>
      <c r="H8">
        <v>0.3</v>
      </c>
      <c r="I8">
        <f t="shared" si="5"/>
        <v>3.3333333333333335</v>
      </c>
      <c r="J8">
        <f t="shared" si="6"/>
        <v>4.4369999999999994</v>
      </c>
      <c r="K8">
        <f t="shared" si="7"/>
        <v>-1.1000000000000001</v>
      </c>
      <c r="L8">
        <f t="shared" si="8"/>
        <v>2.1</v>
      </c>
      <c r="M8">
        <f t="shared" si="10"/>
        <v>-259.71428571428157</v>
      </c>
      <c r="N8">
        <f t="shared" si="9"/>
        <v>72.767939252212912</v>
      </c>
      <c r="P8">
        <v>1.0309278350515465</v>
      </c>
      <c r="Q8">
        <v>2540</v>
      </c>
    </row>
    <row r="9" spans="1:17" x14ac:dyDescent="0.25">
      <c r="A9">
        <v>1.35</v>
      </c>
      <c r="B9">
        <f t="shared" si="0"/>
        <v>0.7407407407407407</v>
      </c>
      <c r="C9">
        <f t="shared" si="1"/>
        <v>7.6139999999999999</v>
      </c>
      <c r="D9">
        <f t="shared" si="2"/>
        <v>0.52500000000000036</v>
      </c>
      <c r="E9">
        <f t="shared" si="3"/>
        <v>19.9665</v>
      </c>
      <c r="F9">
        <v>1941</v>
      </c>
      <c r="G9">
        <f t="shared" si="4"/>
        <v>9.6428569500000005</v>
      </c>
      <c r="H9">
        <v>0.35</v>
      </c>
      <c r="I9">
        <f t="shared" si="5"/>
        <v>2.8571428571428572</v>
      </c>
      <c r="J9">
        <f t="shared" si="6"/>
        <v>5.176499999999999</v>
      </c>
      <c r="K9">
        <f t="shared" si="7"/>
        <v>-0.95000000000000018</v>
      </c>
      <c r="L9">
        <f t="shared" si="8"/>
        <v>1.9500000000000002</v>
      </c>
      <c r="M9">
        <f t="shared" si="10"/>
        <v>-3291.7499999999977</v>
      </c>
      <c r="N9">
        <f t="shared" si="9"/>
        <v>557.94746215494183</v>
      </c>
      <c r="P9">
        <v>1.0204081632653061</v>
      </c>
      <c r="Q9">
        <v>2554</v>
      </c>
    </row>
    <row r="10" spans="1:17" x14ac:dyDescent="0.25">
      <c r="A10">
        <v>1.4</v>
      </c>
      <c r="B10">
        <f t="shared" si="0"/>
        <v>0.7142857142857143</v>
      </c>
      <c r="C10">
        <f t="shared" si="1"/>
        <v>7.895999999999999</v>
      </c>
      <c r="D10">
        <f t="shared" si="2"/>
        <v>0.59999999999999964</v>
      </c>
      <c r="E10">
        <f t="shared" si="3"/>
        <v>20.705999999999996</v>
      </c>
      <c r="F10">
        <v>1872</v>
      </c>
      <c r="G10">
        <f t="shared" si="4"/>
        <v>9.9999997999999994</v>
      </c>
      <c r="H10">
        <v>0.4</v>
      </c>
      <c r="I10">
        <f t="shared" si="5"/>
        <v>2.5</v>
      </c>
      <c r="J10">
        <f t="shared" si="6"/>
        <v>5.9160000000000013</v>
      </c>
      <c r="K10">
        <f t="shared" si="7"/>
        <v>-0.79999999999999982</v>
      </c>
      <c r="L10">
        <f t="shared" si="8"/>
        <v>1.7999999999999998</v>
      </c>
      <c r="M10">
        <f t="shared" si="10"/>
        <v>-6323.7857142857165</v>
      </c>
      <c r="N10">
        <f t="shared" si="9"/>
        <v>939.37040403205833</v>
      </c>
      <c r="P10">
        <v>1.0101010101010102</v>
      </c>
      <c r="Q10">
        <v>2569</v>
      </c>
    </row>
    <row r="11" spans="1:17" x14ac:dyDescent="0.25">
      <c r="A11">
        <v>1.45</v>
      </c>
      <c r="B11">
        <f t="shared" si="0"/>
        <v>0.68965517241379315</v>
      </c>
      <c r="C11">
        <f t="shared" si="1"/>
        <v>8.177999999999999</v>
      </c>
      <c r="D11">
        <f t="shared" si="2"/>
        <v>0.67499999999999982</v>
      </c>
      <c r="E11">
        <f t="shared" si="3"/>
        <v>21.445499999999999</v>
      </c>
      <c r="F11">
        <v>1826</v>
      </c>
      <c r="G11">
        <f t="shared" si="4"/>
        <v>10.35714265</v>
      </c>
      <c r="H11">
        <v>0.45</v>
      </c>
      <c r="I11">
        <f t="shared" si="5"/>
        <v>2.2222222222222223</v>
      </c>
      <c r="J11">
        <f t="shared" si="6"/>
        <v>6.6555000000000009</v>
      </c>
      <c r="K11">
        <f t="shared" si="7"/>
        <v>-0.64999999999999991</v>
      </c>
      <c r="L11">
        <f t="shared" si="8"/>
        <v>1.65</v>
      </c>
      <c r="M11">
        <f t="shared" si="10"/>
        <v>-9355.8214285714312</v>
      </c>
      <c r="N11">
        <f t="shared" si="9"/>
        <v>1247.1045560148168</v>
      </c>
      <c r="P11">
        <v>1.0010010010010011</v>
      </c>
      <c r="Q11">
        <v>2582</v>
      </c>
    </row>
    <row r="12" spans="1:17" x14ac:dyDescent="0.25">
      <c r="A12">
        <v>1.5</v>
      </c>
      <c r="B12">
        <f t="shared" si="0"/>
        <v>0.66666666666666663</v>
      </c>
      <c r="C12">
        <f t="shared" si="1"/>
        <v>8.4599999999999991</v>
      </c>
      <c r="D12">
        <f t="shared" si="2"/>
        <v>0.75</v>
      </c>
      <c r="E12">
        <f t="shared" si="3"/>
        <v>22.184999999999999</v>
      </c>
      <c r="F12">
        <v>1749</v>
      </c>
      <c r="G12">
        <f t="shared" si="4"/>
        <v>10.714285500000001</v>
      </c>
      <c r="H12">
        <v>0.5</v>
      </c>
      <c r="I12">
        <f t="shared" si="5"/>
        <v>2</v>
      </c>
      <c r="J12">
        <f t="shared" si="6"/>
        <v>7.3950000000000005</v>
      </c>
      <c r="K12">
        <f t="shared" si="7"/>
        <v>-0.5</v>
      </c>
      <c r="L12">
        <f t="shared" si="8"/>
        <v>1.5</v>
      </c>
      <c r="M12">
        <f t="shared" si="10"/>
        <v>-12387.857142857143</v>
      </c>
      <c r="N12">
        <f t="shared" si="9"/>
        <v>1500.6232451289034</v>
      </c>
      <c r="P12">
        <v>1</v>
      </c>
      <c r="Q12">
        <v>2584</v>
      </c>
    </row>
    <row r="13" spans="1:17" x14ac:dyDescent="0.25">
      <c r="A13">
        <v>1.55</v>
      </c>
      <c r="B13">
        <f t="shared" si="0"/>
        <v>0.64516129032258063</v>
      </c>
      <c r="C13">
        <f t="shared" si="1"/>
        <v>8.7419999999999991</v>
      </c>
      <c r="D13">
        <f t="shared" si="2"/>
        <v>0.82500000000000018</v>
      </c>
      <c r="E13">
        <f t="shared" si="3"/>
        <v>22.924499999999998</v>
      </c>
      <c r="F13">
        <v>1693</v>
      </c>
      <c r="G13">
        <f t="shared" si="4"/>
        <v>11.071428350000001</v>
      </c>
      <c r="H13">
        <v>0.55000000000000004</v>
      </c>
      <c r="I13">
        <f t="shared" si="5"/>
        <v>1.8181818181818181</v>
      </c>
      <c r="J13">
        <f t="shared" si="6"/>
        <v>8.1344999999999992</v>
      </c>
      <c r="K13">
        <f t="shared" si="7"/>
        <v>-0.34999999999999987</v>
      </c>
      <c r="L13">
        <f t="shared" si="8"/>
        <v>1.3499999999999996</v>
      </c>
      <c r="M13">
        <f t="shared" si="10"/>
        <v>-15419.892857142859</v>
      </c>
      <c r="N13">
        <f t="shared" si="9"/>
        <v>1713.09380449317</v>
      </c>
      <c r="P13">
        <v>0.95238095238095233</v>
      </c>
      <c r="Q13">
        <v>2486</v>
      </c>
    </row>
    <row r="14" spans="1:17" x14ac:dyDescent="0.25">
      <c r="A14">
        <v>1.6</v>
      </c>
      <c r="B14">
        <f t="shared" si="0"/>
        <v>0.625</v>
      </c>
      <c r="C14">
        <f t="shared" si="1"/>
        <v>9.0239999999999991</v>
      </c>
      <c r="D14">
        <f t="shared" si="2"/>
        <v>0.90000000000000036</v>
      </c>
      <c r="E14">
        <f t="shared" si="3"/>
        <v>23.664000000000005</v>
      </c>
      <c r="F14">
        <v>1640</v>
      </c>
      <c r="G14">
        <f t="shared" si="4"/>
        <v>11.4285712</v>
      </c>
      <c r="H14">
        <v>0.6</v>
      </c>
      <c r="I14">
        <f t="shared" si="5"/>
        <v>1.6666666666666667</v>
      </c>
      <c r="J14">
        <f t="shared" si="6"/>
        <v>8.8739999999999988</v>
      </c>
      <c r="K14">
        <f t="shared" si="7"/>
        <v>-0.20000000000000018</v>
      </c>
      <c r="L14">
        <f t="shared" si="8"/>
        <v>1.2000000000000002</v>
      </c>
      <c r="M14">
        <f t="shared" si="10"/>
        <v>-18451.928571428572</v>
      </c>
      <c r="N14">
        <f t="shared" si="9"/>
        <v>1893.7389681414397</v>
      </c>
      <c r="P14">
        <v>0.90909090909090906</v>
      </c>
      <c r="Q14">
        <v>2363</v>
      </c>
    </row>
    <row r="15" spans="1:17" x14ac:dyDescent="0.25">
      <c r="A15">
        <v>1.65</v>
      </c>
      <c r="B15">
        <f t="shared" si="0"/>
        <v>0.60606060606060608</v>
      </c>
      <c r="C15">
        <f t="shared" si="1"/>
        <v>9.3059999999999992</v>
      </c>
      <c r="D15">
        <f t="shared" si="2"/>
        <v>0.97499999999999964</v>
      </c>
      <c r="E15">
        <f t="shared" si="3"/>
        <v>24.40349999999999</v>
      </c>
      <c r="F15">
        <v>1589</v>
      </c>
      <c r="G15">
        <f t="shared" si="4"/>
        <v>11.785714049999999</v>
      </c>
      <c r="H15">
        <v>0.65</v>
      </c>
      <c r="I15">
        <f t="shared" si="5"/>
        <v>1.5384615384615383</v>
      </c>
      <c r="J15">
        <f t="shared" si="6"/>
        <v>9.6135000000000002</v>
      </c>
      <c r="K15">
        <f t="shared" si="7"/>
        <v>-4.9999999999999822E-2</v>
      </c>
      <c r="L15">
        <f t="shared" si="8"/>
        <v>1.0499999999999998</v>
      </c>
      <c r="M15">
        <f t="shared" si="10"/>
        <v>-21483.96428571429</v>
      </c>
      <c r="N15">
        <f t="shared" si="9"/>
        <v>2049.2110788820173</v>
      </c>
      <c r="O15" t="s">
        <v>22</v>
      </c>
      <c r="P15">
        <v>0.86956521739130443</v>
      </c>
      <c r="Q15">
        <v>2265</v>
      </c>
    </row>
    <row r="16" spans="1:17" x14ac:dyDescent="0.25">
      <c r="A16">
        <v>1.7</v>
      </c>
      <c r="B16">
        <f t="shared" si="0"/>
        <v>0.58823529411764708</v>
      </c>
      <c r="C16">
        <f t="shared" si="1"/>
        <v>9.5879999999999992</v>
      </c>
      <c r="D16">
        <f t="shared" si="2"/>
        <v>1.0499999999999998</v>
      </c>
      <c r="E16">
        <f t="shared" si="3"/>
        <v>25.142999999999997</v>
      </c>
      <c r="F16">
        <v>1542</v>
      </c>
      <c r="G16">
        <f t="shared" si="4"/>
        <v>12.1428569</v>
      </c>
      <c r="H16">
        <v>0.7</v>
      </c>
      <c r="I16">
        <f t="shared" si="5"/>
        <v>1.4285714285714286</v>
      </c>
      <c r="J16">
        <f t="shared" si="6"/>
        <v>10.352999999999998</v>
      </c>
      <c r="K16">
        <f t="shared" si="7"/>
        <v>9.9999999999999645E-2</v>
      </c>
      <c r="L16">
        <f t="shared" si="8"/>
        <v>0.90000000000000036</v>
      </c>
      <c r="M16">
        <f t="shared" si="10"/>
        <v>-24515.999999999996</v>
      </c>
      <c r="N16">
        <v>2017</v>
      </c>
      <c r="O16">
        <f>L16/(L16+K16)</f>
        <v>0.90000000000000036</v>
      </c>
      <c r="P16">
        <v>0.83333333333333337</v>
      </c>
      <c r="Q16">
        <v>2175</v>
      </c>
    </row>
    <row r="17" spans="1:17" x14ac:dyDescent="0.25">
      <c r="A17">
        <v>1.75</v>
      </c>
      <c r="B17">
        <f t="shared" si="0"/>
        <v>0.5714285714285714</v>
      </c>
      <c r="C17">
        <f t="shared" si="1"/>
        <v>9.8699999999999992</v>
      </c>
      <c r="D17">
        <f t="shared" si="2"/>
        <v>1.125</v>
      </c>
      <c r="E17">
        <f t="shared" si="3"/>
        <v>25.882499999999997</v>
      </c>
      <c r="F17">
        <v>1497</v>
      </c>
      <c r="G17">
        <f t="shared" si="4"/>
        <v>12.499999750000001</v>
      </c>
      <c r="H17">
        <v>0.75</v>
      </c>
      <c r="I17">
        <f t="shared" si="5"/>
        <v>1.3333333333333333</v>
      </c>
      <c r="J17">
        <f t="shared" si="6"/>
        <v>11.092499999999999</v>
      </c>
      <c r="K17">
        <f t="shared" si="7"/>
        <v>0.25</v>
      </c>
      <c r="L17">
        <f t="shared" si="8"/>
        <v>0.75</v>
      </c>
      <c r="M17">
        <f t="shared" si="10"/>
        <v>-27548.035714285714</v>
      </c>
      <c r="N17">
        <v>2135</v>
      </c>
      <c r="O17">
        <f t="shared" ref="O17:O27" si="11">L17/(L17+K17)</f>
        <v>0.75</v>
      </c>
      <c r="P17">
        <v>0.8</v>
      </c>
      <c r="Q17">
        <v>2091</v>
      </c>
    </row>
    <row r="18" spans="1:17" x14ac:dyDescent="0.25">
      <c r="A18">
        <v>1.8</v>
      </c>
      <c r="B18">
        <f t="shared" si="0"/>
        <v>0.55555555555555558</v>
      </c>
      <c r="C18">
        <f t="shared" si="1"/>
        <v>10.151999999999999</v>
      </c>
      <c r="D18">
        <f t="shared" si="2"/>
        <v>1.2000000000000002</v>
      </c>
      <c r="E18">
        <f t="shared" si="3"/>
        <v>26.622000000000003</v>
      </c>
      <c r="F18">
        <v>1455</v>
      </c>
      <c r="G18">
        <f t="shared" si="4"/>
        <v>12.857142600000001</v>
      </c>
      <c r="H18">
        <v>0.8</v>
      </c>
      <c r="I18">
        <f t="shared" si="5"/>
        <v>1.25</v>
      </c>
      <c r="J18">
        <f t="shared" si="6"/>
        <v>11.832000000000003</v>
      </c>
      <c r="K18">
        <f t="shared" si="7"/>
        <v>0.40000000000000036</v>
      </c>
      <c r="L18">
        <f t="shared" si="8"/>
        <v>0.59999999999999964</v>
      </c>
      <c r="M18">
        <f t="shared" si="10"/>
        <v>-30580.071428571431</v>
      </c>
      <c r="N18">
        <v>2238</v>
      </c>
      <c r="O18">
        <f t="shared" si="11"/>
        <v>0.59999999999999964</v>
      </c>
      <c r="P18">
        <v>0.76923076923076916</v>
      </c>
      <c r="Q18">
        <v>2012</v>
      </c>
    </row>
    <row r="19" spans="1:17" x14ac:dyDescent="0.25">
      <c r="A19">
        <v>1.85</v>
      </c>
      <c r="B19">
        <f t="shared" si="0"/>
        <v>0.54054054054054046</v>
      </c>
      <c r="C19">
        <f t="shared" si="1"/>
        <v>10.433999999999999</v>
      </c>
      <c r="D19">
        <f t="shared" si="2"/>
        <v>1.2750000000000004</v>
      </c>
      <c r="E19">
        <f t="shared" si="3"/>
        <v>27.361500000000003</v>
      </c>
      <c r="F19">
        <v>1416</v>
      </c>
      <c r="G19">
        <f t="shared" si="4"/>
        <v>13.21428545</v>
      </c>
      <c r="H19">
        <v>0.85</v>
      </c>
      <c r="I19">
        <f t="shared" si="5"/>
        <v>1.1764705882352942</v>
      </c>
      <c r="J19">
        <f t="shared" si="6"/>
        <v>12.571499999999999</v>
      </c>
      <c r="K19">
        <f t="shared" si="7"/>
        <v>0.54999999999999982</v>
      </c>
      <c r="L19">
        <f t="shared" si="8"/>
        <v>0.45000000000000018</v>
      </c>
      <c r="M19">
        <f t="shared" si="10"/>
        <v>-33612.107142857138</v>
      </c>
      <c r="N19">
        <v>2339</v>
      </c>
      <c r="O19">
        <f t="shared" si="11"/>
        <v>0.45000000000000018</v>
      </c>
      <c r="P19">
        <v>0.7407407407407407</v>
      </c>
      <c r="Q19">
        <v>1941</v>
      </c>
    </row>
    <row r="20" spans="1:17" x14ac:dyDescent="0.25">
      <c r="A20">
        <v>1.9</v>
      </c>
      <c r="B20">
        <f t="shared" si="0"/>
        <v>0.52631578947368418</v>
      </c>
      <c r="C20">
        <f t="shared" si="1"/>
        <v>10.715999999999999</v>
      </c>
      <c r="D20">
        <f t="shared" si="2"/>
        <v>1.3499999999999996</v>
      </c>
      <c r="E20">
        <f t="shared" si="3"/>
        <v>28.100999999999996</v>
      </c>
      <c r="F20">
        <v>1376</v>
      </c>
      <c r="G20">
        <f t="shared" si="4"/>
        <v>13.571428299999999</v>
      </c>
      <c r="H20">
        <v>0.9</v>
      </c>
      <c r="I20">
        <f t="shared" si="5"/>
        <v>1.1111111111111112</v>
      </c>
      <c r="J20">
        <f t="shared" si="6"/>
        <v>13.311000000000002</v>
      </c>
      <c r="K20">
        <f t="shared" si="7"/>
        <v>0.70000000000000018</v>
      </c>
      <c r="L20">
        <f t="shared" si="8"/>
        <v>0.29999999999999982</v>
      </c>
      <c r="M20">
        <f t="shared" si="10"/>
        <v>-36644.142857142855</v>
      </c>
      <c r="N20">
        <v>2428</v>
      </c>
      <c r="O20">
        <f t="shared" si="11"/>
        <v>0.29999999999999982</v>
      </c>
      <c r="P20">
        <v>0.7142857142857143</v>
      </c>
      <c r="Q20">
        <v>1872</v>
      </c>
    </row>
    <row r="21" spans="1:17" x14ac:dyDescent="0.25">
      <c r="A21">
        <v>1.95</v>
      </c>
      <c r="B21">
        <f t="shared" si="0"/>
        <v>0.51282051282051289</v>
      </c>
      <c r="C21">
        <f t="shared" si="1"/>
        <v>10.997999999999999</v>
      </c>
      <c r="D21">
        <f t="shared" si="2"/>
        <v>1.4249999999999998</v>
      </c>
      <c r="E21">
        <f t="shared" si="3"/>
        <v>28.840499999999995</v>
      </c>
      <c r="F21">
        <v>1340</v>
      </c>
      <c r="G21">
        <f t="shared" si="4"/>
        <v>13.92857115</v>
      </c>
      <c r="H21">
        <v>0.95</v>
      </c>
      <c r="I21">
        <f t="shared" si="5"/>
        <v>1.0526315789473684</v>
      </c>
      <c r="J21">
        <f t="shared" si="6"/>
        <v>14.050499999999998</v>
      </c>
      <c r="K21">
        <f t="shared" si="7"/>
        <v>0.84999999999999964</v>
      </c>
      <c r="L21">
        <f t="shared" si="8"/>
        <v>0.15000000000000036</v>
      </c>
      <c r="M21">
        <f t="shared" si="10"/>
        <v>-39676.178571428565</v>
      </c>
      <c r="N21">
        <v>2509</v>
      </c>
      <c r="O21">
        <f t="shared" si="11"/>
        <v>0.15000000000000036</v>
      </c>
      <c r="P21">
        <v>0.68965517241379315</v>
      </c>
      <c r="Q21">
        <v>1826</v>
      </c>
    </row>
    <row r="22" spans="1:17" x14ac:dyDescent="0.25">
      <c r="H22">
        <v>0.96</v>
      </c>
      <c r="I22">
        <f t="shared" si="5"/>
        <v>1.0416666666666667</v>
      </c>
      <c r="J22">
        <f t="shared" si="6"/>
        <v>14.198399999999998</v>
      </c>
      <c r="K22">
        <f t="shared" si="7"/>
        <v>0.87999999999999989</v>
      </c>
      <c r="L22">
        <f t="shared" si="8"/>
        <v>0.12000000000000011</v>
      </c>
      <c r="M22">
        <f t="shared" si="10"/>
        <v>-40282.585714285713</v>
      </c>
      <c r="N22">
        <v>2524</v>
      </c>
      <c r="O22">
        <f t="shared" si="11"/>
        <v>0.12000000000000011</v>
      </c>
      <c r="P22">
        <v>0.66666666666666663</v>
      </c>
      <c r="Q22">
        <v>1749</v>
      </c>
    </row>
    <row r="23" spans="1:17" x14ac:dyDescent="0.25">
      <c r="H23">
        <v>0.97</v>
      </c>
      <c r="I23">
        <f t="shared" si="5"/>
        <v>1.0309278350515465</v>
      </c>
      <c r="J23">
        <f t="shared" si="6"/>
        <v>14.346299999999999</v>
      </c>
      <c r="K23">
        <f t="shared" si="7"/>
        <v>0.91000000000000014</v>
      </c>
      <c r="L23">
        <f t="shared" si="8"/>
        <v>8.9999999999999858E-2</v>
      </c>
      <c r="M23">
        <f t="shared" si="10"/>
        <v>-40888.992857142861</v>
      </c>
      <c r="N23">
        <v>2540</v>
      </c>
      <c r="O23">
        <f t="shared" si="11"/>
        <v>8.9999999999999858E-2</v>
      </c>
      <c r="P23">
        <v>0.64516129032258063</v>
      </c>
      <c r="Q23">
        <v>1693</v>
      </c>
    </row>
    <row r="24" spans="1:17" x14ac:dyDescent="0.25">
      <c r="H24">
        <v>0.98</v>
      </c>
      <c r="I24">
        <f t="shared" si="5"/>
        <v>1.0204081632653061</v>
      </c>
      <c r="J24">
        <f t="shared" si="6"/>
        <v>14.494199999999998</v>
      </c>
      <c r="K24">
        <f t="shared" si="7"/>
        <v>0.94</v>
      </c>
      <c r="L24">
        <f t="shared" si="8"/>
        <v>6.0000000000000053E-2</v>
      </c>
      <c r="M24">
        <f t="shared" si="10"/>
        <v>-41495.400000000009</v>
      </c>
      <c r="N24">
        <v>2554</v>
      </c>
      <c r="O24">
        <f t="shared" si="11"/>
        <v>6.0000000000000053E-2</v>
      </c>
      <c r="P24">
        <v>0.625</v>
      </c>
      <c r="Q24">
        <v>1640</v>
      </c>
    </row>
    <row r="25" spans="1:17" x14ac:dyDescent="0.25">
      <c r="H25">
        <v>0.99</v>
      </c>
      <c r="I25">
        <f t="shared" si="5"/>
        <v>1.0101010101010102</v>
      </c>
      <c r="J25">
        <f t="shared" si="6"/>
        <v>14.642099999999997</v>
      </c>
      <c r="K25">
        <f t="shared" si="7"/>
        <v>0.96999999999999975</v>
      </c>
      <c r="L25">
        <f t="shared" si="8"/>
        <v>3.0000000000000249E-2</v>
      </c>
      <c r="M25">
        <f t="shared" si="10"/>
        <v>-42101.807142857135</v>
      </c>
      <c r="N25">
        <v>2569</v>
      </c>
      <c r="O25">
        <f t="shared" si="11"/>
        <v>3.0000000000000249E-2</v>
      </c>
      <c r="P25">
        <v>0.60606060606060608</v>
      </c>
      <c r="Q25">
        <v>1589</v>
      </c>
    </row>
    <row r="26" spans="1:17" x14ac:dyDescent="0.25">
      <c r="H26">
        <v>0.999</v>
      </c>
      <c r="I26">
        <f t="shared" si="5"/>
        <v>1.0010010010010011</v>
      </c>
      <c r="J26">
        <f t="shared" si="6"/>
        <v>14.775209999999998</v>
      </c>
      <c r="K26">
        <f t="shared" si="7"/>
        <v>0.99699999999999989</v>
      </c>
      <c r="L26">
        <f t="shared" si="8"/>
        <v>3.0000000000001137E-3</v>
      </c>
      <c r="M26">
        <f t="shared" si="10"/>
        <v>-42647.573571428562</v>
      </c>
      <c r="N26">
        <v>2582</v>
      </c>
      <c r="O26">
        <f t="shared" si="11"/>
        <v>3.0000000000001137E-3</v>
      </c>
      <c r="P26">
        <v>0.58823529411764708</v>
      </c>
      <c r="Q26">
        <v>1542</v>
      </c>
    </row>
    <row r="27" spans="1:17" x14ac:dyDescent="0.25">
      <c r="A27">
        <v>2</v>
      </c>
      <c r="B27">
        <f t="shared" ref="B27" si="12">1/A27</f>
        <v>0.5</v>
      </c>
      <c r="C27">
        <f t="shared" si="1"/>
        <v>11.28</v>
      </c>
      <c r="D27">
        <f t="shared" ref="D27" si="13">(A27*3-3)</f>
        <v>3</v>
      </c>
      <c r="E27">
        <f t="shared" si="3"/>
        <v>29.580000000000002</v>
      </c>
      <c r="F27">
        <f t="shared" ref="F27" si="14">25-$F$30/(1*(1+E27))</f>
        <v>1421.6060917499765</v>
      </c>
      <c r="H27">
        <v>1</v>
      </c>
      <c r="I27">
        <f t="shared" si="5"/>
        <v>1</v>
      </c>
      <c r="J27">
        <f t="shared" si="6"/>
        <v>14.790000000000001</v>
      </c>
      <c r="K27">
        <f>3*H27-2</f>
        <v>1</v>
      </c>
      <c r="L27">
        <f>3*H27-2*K27-1</f>
        <v>0</v>
      </c>
      <c r="M27">
        <f>(K27*$I$30+$J$30+L27*$K$30-0.5*$H$30)/(0.5*16+0.5*12)</f>
        <v>-42708.214285714283</v>
      </c>
      <c r="N27">
        <f>25+(-M27)/(1+J27)</f>
        <v>2729.7634126481494</v>
      </c>
      <c r="O27">
        <f t="shared" si="11"/>
        <v>0</v>
      </c>
      <c r="P27">
        <v>0.5714285714285714</v>
      </c>
      <c r="Q27">
        <v>1497</v>
      </c>
    </row>
    <row r="28" spans="1:17" x14ac:dyDescent="0.25">
      <c r="P28">
        <v>0.55555555555555558</v>
      </c>
      <c r="Q28">
        <v>1455</v>
      </c>
    </row>
    <row r="29" spans="1:17" x14ac:dyDescent="0.25">
      <c r="A29" t="s">
        <v>5</v>
      </c>
      <c r="B29" t="s">
        <v>6</v>
      </c>
      <c r="C29" t="s">
        <v>7</v>
      </c>
      <c r="D29" t="s">
        <v>8</v>
      </c>
      <c r="F29" t="s">
        <v>9</v>
      </c>
      <c r="H29" t="s">
        <v>6</v>
      </c>
      <c r="I29" t="s">
        <v>7</v>
      </c>
      <c r="J29" t="s">
        <v>8</v>
      </c>
      <c r="K29" t="s">
        <v>13</v>
      </c>
      <c r="M29" t="s">
        <v>9</v>
      </c>
      <c r="P29">
        <v>0.54054054054054046</v>
      </c>
      <c r="Q29">
        <v>1416</v>
      </c>
    </row>
    <row r="30" spans="1:17" x14ac:dyDescent="0.25">
      <c r="B30">
        <v>-74850</v>
      </c>
      <c r="C30">
        <v>-393520</v>
      </c>
      <c r="D30">
        <v>-241820</v>
      </c>
      <c r="E30">
        <f>D30+C30-0.5*B30</f>
        <v>-597915</v>
      </c>
      <c r="F30">
        <f>E30/(0.5*16+0.5*12)</f>
        <v>-42708.214285714283</v>
      </c>
      <c r="H30">
        <v>-74850</v>
      </c>
      <c r="I30">
        <v>-393520</v>
      </c>
      <c r="J30">
        <v>-241820</v>
      </c>
      <c r="K30">
        <v>-110530</v>
      </c>
      <c r="L30">
        <f>-0.5*H30+(I30+J30)</f>
        <v>-597915</v>
      </c>
      <c r="M30">
        <f>L30/(0.5*16.043+0.5*12)</f>
        <v>-42642.727240309527</v>
      </c>
      <c r="P30">
        <v>0.52631578947368418</v>
      </c>
      <c r="Q30">
        <v>1376</v>
      </c>
    </row>
    <row r="31" spans="1:17" x14ac:dyDescent="0.25">
      <c r="B31">
        <f>B30/16</f>
        <v>-4678.125</v>
      </c>
      <c r="C31">
        <f>C30/44</f>
        <v>-8943.636363636364</v>
      </c>
      <c r="D31">
        <f>D30/18</f>
        <v>-13434.444444444445</v>
      </c>
      <c r="H31">
        <f>H30/16</f>
        <v>-4678.125</v>
      </c>
      <c r="I31">
        <f>I30/44</f>
        <v>-8943.636363636364</v>
      </c>
      <c r="J31">
        <f>J30/18</f>
        <v>-13434.444444444445</v>
      </c>
      <c r="P31">
        <v>0.51282051282051289</v>
      </c>
      <c r="Q31">
        <v>1340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Q12" sqref="Q12:Q31"/>
    </sheetView>
  </sheetViews>
  <sheetFormatPr defaultRowHeight="15" x14ac:dyDescent="0.25"/>
  <sheetData>
    <row r="1" spans="1:17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10</v>
      </c>
      <c r="H1" t="s">
        <v>1</v>
      </c>
      <c r="I1" t="s">
        <v>0</v>
      </c>
      <c r="J1" t="s">
        <v>4</v>
      </c>
      <c r="K1" t="s">
        <v>11</v>
      </c>
      <c r="L1" t="s">
        <v>12</v>
      </c>
      <c r="M1" t="s">
        <v>14</v>
      </c>
      <c r="N1" t="s">
        <v>10</v>
      </c>
      <c r="P1">
        <v>1.4285714285714286</v>
      </c>
      <c r="Q1">
        <v>4020</v>
      </c>
    </row>
    <row r="2" spans="1:17" x14ac:dyDescent="0.25">
      <c r="A2">
        <v>1</v>
      </c>
      <c r="B2">
        <f>1/A2</f>
        <v>1</v>
      </c>
      <c r="C2">
        <f>A2*5.64</f>
        <v>5.64</v>
      </c>
      <c r="D2">
        <f>(A2*1.5-1.5)</f>
        <v>0</v>
      </c>
      <c r="E2">
        <f>A2*1.5*4.76*29/(0.5*16+0.5*12)</f>
        <v>14.790000000000001</v>
      </c>
      <c r="F2">
        <v>5342</v>
      </c>
      <c r="G2">
        <f>A2*1.5</f>
        <v>1.5</v>
      </c>
      <c r="H2">
        <v>0</v>
      </c>
      <c r="I2" t="e">
        <f>1/H2</f>
        <v>#DIV/0!</v>
      </c>
      <c r="J2">
        <f>H2*1.5*4.76*29/(0.5*16+0.5*12)</f>
        <v>0</v>
      </c>
      <c r="K2">
        <f>3*H2-2</f>
        <v>-2</v>
      </c>
      <c r="L2">
        <f>3*H2-2*K2-1</f>
        <v>3</v>
      </c>
      <c r="M2">
        <f>(K2*$I$30+$J$30+L2*$K$30-0.5*$H$30)/(0.5*16+0.5*12)</f>
        <v>17932.5</v>
      </c>
      <c r="N2">
        <f>25+(-M2)/(1+J2)</f>
        <v>-17907.5</v>
      </c>
      <c r="O2">
        <f>1.5*H2</f>
        <v>0</v>
      </c>
      <c r="P2">
        <v>1.3333333333333333</v>
      </c>
      <c r="Q2">
        <v>4284</v>
      </c>
    </row>
    <row r="3" spans="1:17" x14ac:dyDescent="0.25">
      <c r="A3">
        <v>1.05</v>
      </c>
      <c r="B3">
        <f t="shared" ref="B3:B21" si="0">1/A3</f>
        <v>0.95238095238095233</v>
      </c>
      <c r="C3">
        <f t="shared" ref="C3:C27" si="1">A3*5.64</f>
        <v>5.9219999999999997</v>
      </c>
      <c r="D3">
        <f t="shared" ref="D3:D21" si="2">(A3*1.5-1.5)</f>
        <v>7.5000000000000178E-2</v>
      </c>
      <c r="E3">
        <f t="shared" ref="E3:E27" si="3">A3*1.5*4.76*29/(0.5*16+0.5*12)</f>
        <v>15.529500000000001</v>
      </c>
      <c r="F3">
        <v>5209</v>
      </c>
      <c r="G3">
        <f t="shared" ref="G3:G21" si="4">A3*1.5</f>
        <v>1.5750000000000002</v>
      </c>
      <c r="H3">
        <v>0.05</v>
      </c>
      <c r="I3">
        <f t="shared" ref="I3:I27" si="5">1/H3</f>
        <v>20</v>
      </c>
      <c r="J3">
        <f t="shared" ref="J3:J27" si="6">H3*1.5*4.76*29/(0.5*16+0.5*12)</f>
        <v>0.73950000000000016</v>
      </c>
      <c r="K3">
        <f t="shared" ref="K3:K26" si="7">3*H3-2</f>
        <v>-1.85</v>
      </c>
      <c r="L3">
        <f t="shared" ref="L3:L26" si="8">3*H3-2*K3-1</f>
        <v>2.85</v>
      </c>
      <c r="M3">
        <f>(K3*$I$30+$J$30+L3*$K$30-0.5*$H$30)/(0.5*16+0.5*12)</f>
        <v>14900.464285714286</v>
      </c>
      <c r="N3">
        <f t="shared" ref="N3:N15" si="9">25+(-M3)/(1+J3)</f>
        <v>-8540.9467006118339</v>
      </c>
      <c r="O3">
        <f t="shared" ref="O3:O26" si="10">1.5*H3</f>
        <v>7.5000000000000011E-2</v>
      </c>
      <c r="P3">
        <v>1.25</v>
      </c>
      <c r="Q3">
        <v>4527</v>
      </c>
    </row>
    <row r="4" spans="1:17" x14ac:dyDescent="0.25">
      <c r="A4">
        <v>1.1000000000000001</v>
      </c>
      <c r="B4">
        <f t="shared" si="0"/>
        <v>0.90909090909090906</v>
      </c>
      <c r="C4">
        <f t="shared" si="1"/>
        <v>6.2039999999999997</v>
      </c>
      <c r="D4">
        <f t="shared" si="2"/>
        <v>0.15000000000000013</v>
      </c>
      <c r="E4">
        <f t="shared" si="3"/>
        <v>16.268999999999998</v>
      </c>
      <c r="F4">
        <v>5082</v>
      </c>
      <c r="G4">
        <f t="shared" si="4"/>
        <v>1.6500000000000001</v>
      </c>
      <c r="H4">
        <v>0.1</v>
      </c>
      <c r="I4">
        <f t="shared" si="5"/>
        <v>10</v>
      </c>
      <c r="J4">
        <f t="shared" si="6"/>
        <v>1.4790000000000003</v>
      </c>
      <c r="K4">
        <f t="shared" si="7"/>
        <v>-1.7</v>
      </c>
      <c r="L4">
        <f t="shared" si="8"/>
        <v>2.7</v>
      </c>
      <c r="M4">
        <f t="shared" ref="M4:M26" si="11">(K4*$I$30+$J$30+L4*$K$30-0.5*$H$30)/(0.5*16+0.5*12)</f>
        <v>11868.428571428571</v>
      </c>
      <c r="N4">
        <f t="shared" si="9"/>
        <v>-4762.5871607214885</v>
      </c>
      <c r="O4">
        <f t="shared" si="10"/>
        <v>0.15000000000000002</v>
      </c>
      <c r="P4">
        <v>1.1764705882352942</v>
      </c>
      <c r="Q4">
        <v>4753</v>
      </c>
    </row>
    <row r="5" spans="1:17" x14ac:dyDescent="0.25">
      <c r="A5">
        <v>1.1499999999999999</v>
      </c>
      <c r="B5">
        <f t="shared" si="0"/>
        <v>0.86956521739130443</v>
      </c>
      <c r="C5">
        <f t="shared" si="1"/>
        <v>6.4859999999999989</v>
      </c>
      <c r="D5">
        <f t="shared" si="2"/>
        <v>0.22499999999999987</v>
      </c>
      <c r="E5">
        <f t="shared" si="3"/>
        <v>17.008499999999998</v>
      </c>
      <c r="F5">
        <v>4961</v>
      </c>
      <c r="G5">
        <f t="shared" si="4"/>
        <v>1.7249999999999999</v>
      </c>
      <c r="H5">
        <v>0.15</v>
      </c>
      <c r="I5">
        <f t="shared" si="5"/>
        <v>6.666666666666667</v>
      </c>
      <c r="J5">
        <f t="shared" si="6"/>
        <v>2.2184999999999997</v>
      </c>
      <c r="K5">
        <f t="shared" si="7"/>
        <v>-1.55</v>
      </c>
      <c r="L5">
        <f t="shared" si="8"/>
        <v>2.5499999999999998</v>
      </c>
      <c r="M5">
        <f t="shared" si="11"/>
        <v>8836.3928571428569</v>
      </c>
      <c r="N5">
        <f t="shared" si="9"/>
        <v>-2720.5003439934312</v>
      </c>
      <c r="O5">
        <f t="shared" si="10"/>
        <v>0.22499999999999998</v>
      </c>
      <c r="P5">
        <v>1.1111111111111112</v>
      </c>
      <c r="Q5">
        <v>4963</v>
      </c>
    </row>
    <row r="6" spans="1:17" x14ac:dyDescent="0.25">
      <c r="A6">
        <v>1.2</v>
      </c>
      <c r="B6">
        <f t="shared" si="0"/>
        <v>0.83333333333333337</v>
      </c>
      <c r="C6">
        <f t="shared" si="1"/>
        <v>6.7679999999999998</v>
      </c>
      <c r="D6">
        <f t="shared" si="2"/>
        <v>0.29999999999999982</v>
      </c>
      <c r="E6">
        <f t="shared" si="3"/>
        <v>17.747999999999998</v>
      </c>
      <c r="F6">
        <v>4846</v>
      </c>
      <c r="G6">
        <f t="shared" si="4"/>
        <v>1.7999999999999998</v>
      </c>
      <c r="H6">
        <v>0.2</v>
      </c>
      <c r="I6">
        <f t="shared" si="5"/>
        <v>5</v>
      </c>
      <c r="J6">
        <f t="shared" si="6"/>
        <v>2.9580000000000006</v>
      </c>
      <c r="K6">
        <f t="shared" si="7"/>
        <v>-1.4</v>
      </c>
      <c r="L6">
        <f t="shared" si="8"/>
        <v>2.4</v>
      </c>
      <c r="M6">
        <f t="shared" si="11"/>
        <v>5804.3571428571431</v>
      </c>
      <c r="N6">
        <f t="shared" si="9"/>
        <v>-1441.487403450516</v>
      </c>
      <c r="O6">
        <f t="shared" si="10"/>
        <v>0.30000000000000004</v>
      </c>
      <c r="P6">
        <v>1.0526315789473684</v>
      </c>
      <c r="Q6">
        <v>5159</v>
      </c>
    </row>
    <row r="7" spans="1:17" x14ac:dyDescent="0.25">
      <c r="A7">
        <v>1.25</v>
      </c>
      <c r="B7">
        <f t="shared" si="0"/>
        <v>0.8</v>
      </c>
      <c r="C7">
        <f t="shared" si="1"/>
        <v>7.05</v>
      </c>
      <c r="D7">
        <f t="shared" si="2"/>
        <v>0.375</v>
      </c>
      <c r="E7">
        <f t="shared" si="3"/>
        <v>18.487500000000001</v>
      </c>
      <c r="F7">
        <v>4736</v>
      </c>
      <c r="G7">
        <f t="shared" si="4"/>
        <v>1.875</v>
      </c>
      <c r="H7">
        <v>0.25</v>
      </c>
      <c r="I7">
        <f t="shared" si="5"/>
        <v>4</v>
      </c>
      <c r="J7">
        <f t="shared" si="6"/>
        <v>3.6975000000000002</v>
      </c>
      <c r="K7">
        <f t="shared" si="7"/>
        <v>-1.25</v>
      </c>
      <c r="L7">
        <f t="shared" si="8"/>
        <v>2.25</v>
      </c>
      <c r="M7">
        <f t="shared" si="11"/>
        <v>2772.3214285714284</v>
      </c>
      <c r="N7">
        <f t="shared" si="9"/>
        <v>-565.16954307002209</v>
      </c>
      <c r="O7">
        <f t="shared" si="10"/>
        <v>0.375</v>
      </c>
      <c r="P7">
        <v>1.0416666666666667</v>
      </c>
      <c r="Q7">
        <v>5196</v>
      </c>
    </row>
    <row r="8" spans="1:17" x14ac:dyDescent="0.25">
      <c r="A8">
        <v>1.3</v>
      </c>
      <c r="B8">
        <f t="shared" si="0"/>
        <v>0.76923076923076916</v>
      </c>
      <c r="C8">
        <f t="shared" si="1"/>
        <v>7.3319999999999999</v>
      </c>
      <c r="D8">
        <f t="shared" si="2"/>
        <v>0.45000000000000018</v>
      </c>
      <c r="E8">
        <f t="shared" si="3"/>
        <v>19.227</v>
      </c>
      <c r="F8">
        <v>4630</v>
      </c>
      <c r="G8">
        <f t="shared" si="4"/>
        <v>1.9500000000000002</v>
      </c>
      <c r="H8">
        <v>0.3</v>
      </c>
      <c r="I8">
        <f t="shared" si="5"/>
        <v>3.3333333333333335</v>
      </c>
      <c r="J8">
        <f t="shared" si="6"/>
        <v>4.4369999999999994</v>
      </c>
      <c r="K8">
        <f t="shared" si="7"/>
        <v>-1.1000000000000001</v>
      </c>
      <c r="L8">
        <f t="shared" si="8"/>
        <v>2.1</v>
      </c>
      <c r="M8">
        <f t="shared" si="11"/>
        <v>-259.71428571428157</v>
      </c>
      <c r="N8">
        <f t="shared" si="9"/>
        <v>72.767939252212912</v>
      </c>
      <c r="O8">
        <f t="shared" si="10"/>
        <v>0.44999999999999996</v>
      </c>
      <c r="P8">
        <v>1.0309278350515465</v>
      </c>
      <c r="Q8">
        <v>5234</v>
      </c>
    </row>
    <row r="9" spans="1:17" x14ac:dyDescent="0.25">
      <c r="A9">
        <v>1.35</v>
      </c>
      <c r="B9">
        <f t="shared" si="0"/>
        <v>0.7407407407407407</v>
      </c>
      <c r="C9">
        <f t="shared" si="1"/>
        <v>7.6139999999999999</v>
      </c>
      <c r="D9">
        <f t="shared" si="2"/>
        <v>0.52500000000000036</v>
      </c>
      <c r="E9">
        <f t="shared" si="3"/>
        <v>19.9665</v>
      </c>
      <c r="F9">
        <v>4529</v>
      </c>
      <c r="G9">
        <f t="shared" si="4"/>
        <v>2.0250000000000004</v>
      </c>
      <c r="H9">
        <v>0.35</v>
      </c>
      <c r="I9">
        <f t="shared" si="5"/>
        <v>2.8571428571428572</v>
      </c>
      <c r="J9">
        <f t="shared" si="6"/>
        <v>5.176499999999999</v>
      </c>
      <c r="K9">
        <f t="shared" si="7"/>
        <v>-0.95000000000000018</v>
      </c>
      <c r="L9">
        <f t="shared" si="8"/>
        <v>1.9500000000000002</v>
      </c>
      <c r="M9">
        <f t="shared" si="11"/>
        <v>-3291.7499999999977</v>
      </c>
      <c r="N9">
        <f t="shared" si="9"/>
        <v>557.94746215494183</v>
      </c>
      <c r="O9">
        <f t="shared" si="10"/>
        <v>0.52499999999999991</v>
      </c>
      <c r="P9">
        <v>1.0204081632653061</v>
      </c>
      <c r="Q9">
        <v>5270</v>
      </c>
    </row>
    <row r="10" spans="1:17" x14ac:dyDescent="0.25">
      <c r="A10">
        <v>1.4</v>
      </c>
      <c r="B10">
        <f t="shared" si="0"/>
        <v>0.7142857142857143</v>
      </c>
      <c r="C10">
        <f t="shared" si="1"/>
        <v>7.895999999999999</v>
      </c>
      <c r="D10">
        <f t="shared" si="2"/>
        <v>0.59999999999999964</v>
      </c>
      <c r="E10">
        <f t="shared" si="3"/>
        <v>20.705999999999996</v>
      </c>
      <c r="F10">
        <v>4433</v>
      </c>
      <c r="G10">
        <f t="shared" si="4"/>
        <v>2.0999999999999996</v>
      </c>
      <c r="H10">
        <v>0.4</v>
      </c>
      <c r="I10">
        <f t="shared" si="5"/>
        <v>2.5</v>
      </c>
      <c r="J10">
        <f t="shared" si="6"/>
        <v>5.9160000000000013</v>
      </c>
      <c r="K10">
        <f t="shared" si="7"/>
        <v>-0.79999999999999982</v>
      </c>
      <c r="L10">
        <f t="shared" si="8"/>
        <v>1.7999999999999998</v>
      </c>
      <c r="M10">
        <f t="shared" si="11"/>
        <v>-6323.7857142857165</v>
      </c>
      <c r="N10">
        <f t="shared" si="9"/>
        <v>939.37040403205833</v>
      </c>
      <c r="O10">
        <f t="shared" si="10"/>
        <v>0.60000000000000009</v>
      </c>
      <c r="P10">
        <v>1.0101010101010102</v>
      </c>
      <c r="Q10">
        <v>5306</v>
      </c>
    </row>
    <row r="11" spans="1:17" x14ac:dyDescent="0.25">
      <c r="A11">
        <v>1.45</v>
      </c>
      <c r="B11">
        <f t="shared" si="0"/>
        <v>0.68965517241379315</v>
      </c>
      <c r="C11">
        <f t="shared" si="1"/>
        <v>8.177999999999999</v>
      </c>
      <c r="D11">
        <f t="shared" si="2"/>
        <v>0.67499999999999982</v>
      </c>
      <c r="E11">
        <f t="shared" si="3"/>
        <v>21.445499999999999</v>
      </c>
      <c r="F11">
        <v>4350</v>
      </c>
      <c r="G11">
        <f t="shared" si="4"/>
        <v>2.1749999999999998</v>
      </c>
      <c r="H11">
        <v>0.45</v>
      </c>
      <c r="I11">
        <f t="shared" si="5"/>
        <v>2.2222222222222223</v>
      </c>
      <c r="J11">
        <f t="shared" si="6"/>
        <v>6.6555000000000009</v>
      </c>
      <c r="K11">
        <f t="shared" si="7"/>
        <v>-0.64999999999999991</v>
      </c>
      <c r="L11">
        <f t="shared" si="8"/>
        <v>1.65</v>
      </c>
      <c r="M11">
        <f t="shared" si="11"/>
        <v>-9355.8214285714312</v>
      </c>
      <c r="N11">
        <f t="shared" si="9"/>
        <v>1247.1045560148168</v>
      </c>
      <c r="O11">
        <f t="shared" si="10"/>
        <v>0.67500000000000004</v>
      </c>
      <c r="P11">
        <v>1.0010010010010011</v>
      </c>
      <c r="Q11">
        <v>5338</v>
      </c>
    </row>
    <row r="12" spans="1:17" x14ac:dyDescent="0.25">
      <c r="A12">
        <v>1.5</v>
      </c>
      <c r="B12">
        <f t="shared" si="0"/>
        <v>0.66666666666666663</v>
      </c>
      <c r="C12">
        <f t="shared" si="1"/>
        <v>8.4599999999999991</v>
      </c>
      <c r="D12">
        <f t="shared" si="2"/>
        <v>0.75</v>
      </c>
      <c r="E12">
        <f t="shared" si="3"/>
        <v>22.184999999999999</v>
      </c>
      <c r="F12">
        <v>4250</v>
      </c>
      <c r="G12">
        <f t="shared" si="4"/>
        <v>2.25</v>
      </c>
      <c r="H12">
        <v>0.5</v>
      </c>
      <c r="I12">
        <f t="shared" si="5"/>
        <v>2</v>
      </c>
      <c r="J12">
        <f t="shared" si="6"/>
        <v>7.3950000000000005</v>
      </c>
      <c r="K12">
        <f t="shared" si="7"/>
        <v>-0.5</v>
      </c>
      <c r="L12">
        <f t="shared" si="8"/>
        <v>1.5</v>
      </c>
      <c r="M12">
        <f t="shared" si="11"/>
        <v>-12387.857142857143</v>
      </c>
      <c r="N12">
        <f t="shared" si="9"/>
        <v>1500.6232451289034</v>
      </c>
      <c r="O12">
        <f t="shared" si="10"/>
        <v>0.75</v>
      </c>
      <c r="P12">
        <v>1</v>
      </c>
      <c r="Q12">
        <v>5342</v>
      </c>
    </row>
    <row r="13" spans="1:17" x14ac:dyDescent="0.25">
      <c r="A13">
        <v>1.55</v>
      </c>
      <c r="B13">
        <f t="shared" si="0"/>
        <v>0.64516129032258063</v>
      </c>
      <c r="C13">
        <f t="shared" si="1"/>
        <v>8.7419999999999991</v>
      </c>
      <c r="D13">
        <f t="shared" si="2"/>
        <v>0.82500000000000018</v>
      </c>
      <c r="E13">
        <f t="shared" si="3"/>
        <v>22.924499999999998</v>
      </c>
      <c r="F13">
        <v>4164</v>
      </c>
      <c r="G13">
        <f t="shared" si="4"/>
        <v>2.3250000000000002</v>
      </c>
      <c r="H13">
        <v>0.55000000000000004</v>
      </c>
      <c r="I13">
        <f t="shared" si="5"/>
        <v>1.8181818181818181</v>
      </c>
      <c r="J13">
        <f t="shared" si="6"/>
        <v>8.1344999999999992</v>
      </c>
      <c r="K13">
        <f t="shared" si="7"/>
        <v>-0.34999999999999987</v>
      </c>
      <c r="L13">
        <f t="shared" si="8"/>
        <v>1.3499999999999996</v>
      </c>
      <c r="M13">
        <f t="shared" si="11"/>
        <v>-15419.892857142859</v>
      </c>
      <c r="N13">
        <f t="shared" si="9"/>
        <v>1713.09380449317</v>
      </c>
      <c r="O13">
        <f t="shared" si="10"/>
        <v>0.82500000000000007</v>
      </c>
      <c r="P13">
        <v>0.95238095238095233</v>
      </c>
      <c r="Q13">
        <v>5209</v>
      </c>
    </row>
    <row r="14" spans="1:17" x14ac:dyDescent="0.25">
      <c r="A14">
        <v>1.6</v>
      </c>
      <c r="B14">
        <f t="shared" si="0"/>
        <v>0.625</v>
      </c>
      <c r="C14">
        <f t="shared" si="1"/>
        <v>9.0239999999999991</v>
      </c>
      <c r="D14">
        <f t="shared" si="2"/>
        <v>0.90000000000000036</v>
      </c>
      <c r="E14">
        <f t="shared" si="3"/>
        <v>23.664000000000005</v>
      </c>
      <c r="F14">
        <v>4100</v>
      </c>
      <c r="G14">
        <f t="shared" si="4"/>
        <v>2.4000000000000004</v>
      </c>
      <c r="H14">
        <v>0.6</v>
      </c>
      <c r="I14">
        <f t="shared" si="5"/>
        <v>1.6666666666666667</v>
      </c>
      <c r="J14">
        <f t="shared" si="6"/>
        <v>8.8739999999999988</v>
      </c>
      <c r="K14">
        <f t="shared" si="7"/>
        <v>-0.20000000000000018</v>
      </c>
      <c r="L14">
        <f t="shared" si="8"/>
        <v>1.2000000000000002</v>
      </c>
      <c r="M14">
        <f t="shared" si="11"/>
        <v>-18451.928571428572</v>
      </c>
      <c r="N14">
        <f t="shared" si="9"/>
        <v>1893.7389681414397</v>
      </c>
      <c r="O14">
        <f t="shared" si="10"/>
        <v>0.89999999999999991</v>
      </c>
      <c r="P14">
        <v>0.90909090909090906</v>
      </c>
      <c r="Q14">
        <v>5082</v>
      </c>
    </row>
    <row r="15" spans="1:17" x14ac:dyDescent="0.25">
      <c r="A15">
        <v>1.65</v>
      </c>
      <c r="B15">
        <f t="shared" si="0"/>
        <v>0.60606060606060608</v>
      </c>
      <c r="C15">
        <f t="shared" si="1"/>
        <v>9.3059999999999992</v>
      </c>
      <c r="D15">
        <f t="shared" si="2"/>
        <v>0.97499999999999964</v>
      </c>
      <c r="E15">
        <f t="shared" si="3"/>
        <v>24.40349999999999</v>
      </c>
      <c r="F15">
        <v>4002</v>
      </c>
      <c r="G15">
        <f t="shared" si="4"/>
        <v>2.4749999999999996</v>
      </c>
      <c r="H15">
        <v>0.65</v>
      </c>
      <c r="I15">
        <f t="shared" si="5"/>
        <v>1.5384615384615383</v>
      </c>
      <c r="J15">
        <f t="shared" si="6"/>
        <v>9.6135000000000002</v>
      </c>
      <c r="K15">
        <f t="shared" si="7"/>
        <v>-4.9999999999999822E-2</v>
      </c>
      <c r="L15">
        <f t="shared" si="8"/>
        <v>1.0499999999999998</v>
      </c>
      <c r="M15">
        <f t="shared" si="11"/>
        <v>-21483.96428571429</v>
      </c>
      <c r="N15">
        <f t="shared" si="9"/>
        <v>2049.2110788820173</v>
      </c>
      <c r="O15">
        <f t="shared" si="10"/>
        <v>0.97500000000000009</v>
      </c>
      <c r="P15">
        <v>0.86956521739130443</v>
      </c>
      <c r="Q15">
        <v>4961</v>
      </c>
    </row>
    <row r="16" spans="1:17" x14ac:dyDescent="0.25">
      <c r="A16">
        <v>1.7</v>
      </c>
      <c r="B16">
        <f t="shared" si="0"/>
        <v>0.58823529411764708</v>
      </c>
      <c r="C16">
        <f t="shared" si="1"/>
        <v>9.5879999999999992</v>
      </c>
      <c r="D16">
        <f t="shared" si="2"/>
        <v>1.0499999999999998</v>
      </c>
      <c r="E16">
        <f t="shared" si="3"/>
        <v>25.142999999999997</v>
      </c>
      <c r="F16">
        <v>3925</v>
      </c>
      <c r="G16">
        <f t="shared" si="4"/>
        <v>2.5499999999999998</v>
      </c>
      <c r="H16">
        <v>0.7</v>
      </c>
      <c r="I16">
        <f t="shared" si="5"/>
        <v>1.4285714285714286</v>
      </c>
      <c r="J16">
        <f t="shared" si="6"/>
        <v>10.352999999999998</v>
      </c>
      <c r="K16">
        <f t="shared" si="7"/>
        <v>9.9999999999999645E-2</v>
      </c>
      <c r="L16">
        <f t="shared" si="8"/>
        <v>0.90000000000000036</v>
      </c>
      <c r="M16">
        <f t="shared" si="11"/>
        <v>-24515.999999999996</v>
      </c>
      <c r="N16">
        <v>4020</v>
      </c>
      <c r="O16">
        <f t="shared" si="10"/>
        <v>1.0499999999999998</v>
      </c>
      <c r="P16">
        <v>0.83333333333333337</v>
      </c>
      <c r="Q16">
        <v>4846</v>
      </c>
    </row>
    <row r="17" spans="1:17" x14ac:dyDescent="0.25">
      <c r="A17">
        <v>1.75</v>
      </c>
      <c r="B17">
        <f t="shared" si="0"/>
        <v>0.5714285714285714</v>
      </c>
      <c r="C17">
        <f t="shared" si="1"/>
        <v>9.8699999999999992</v>
      </c>
      <c r="D17">
        <f t="shared" si="2"/>
        <v>1.125</v>
      </c>
      <c r="E17">
        <f t="shared" si="3"/>
        <v>25.882499999999997</v>
      </c>
      <c r="F17">
        <v>3851</v>
      </c>
      <c r="G17">
        <f t="shared" si="4"/>
        <v>2.625</v>
      </c>
      <c r="H17">
        <v>0.75</v>
      </c>
      <c r="I17">
        <f t="shared" si="5"/>
        <v>1.3333333333333333</v>
      </c>
      <c r="J17">
        <f t="shared" si="6"/>
        <v>11.092499999999999</v>
      </c>
      <c r="K17">
        <f t="shared" si="7"/>
        <v>0.25</v>
      </c>
      <c r="L17">
        <f t="shared" si="8"/>
        <v>0.75</v>
      </c>
      <c r="M17">
        <f t="shared" si="11"/>
        <v>-27548.035714285714</v>
      </c>
      <c r="N17">
        <v>4284</v>
      </c>
      <c r="O17">
        <f t="shared" si="10"/>
        <v>1.125</v>
      </c>
      <c r="P17">
        <v>0.8</v>
      </c>
      <c r="Q17">
        <v>4736</v>
      </c>
    </row>
    <row r="18" spans="1:17" x14ac:dyDescent="0.25">
      <c r="A18">
        <v>1.8</v>
      </c>
      <c r="B18">
        <f t="shared" si="0"/>
        <v>0.55555555555555558</v>
      </c>
      <c r="C18">
        <f t="shared" si="1"/>
        <v>10.151999999999999</v>
      </c>
      <c r="D18">
        <f t="shared" si="2"/>
        <v>1.2000000000000002</v>
      </c>
      <c r="E18">
        <f t="shared" si="3"/>
        <v>26.622000000000003</v>
      </c>
      <c r="F18">
        <v>3780</v>
      </c>
      <c r="G18">
        <f t="shared" si="4"/>
        <v>2.7</v>
      </c>
      <c r="H18">
        <v>0.8</v>
      </c>
      <c r="I18">
        <f t="shared" si="5"/>
        <v>1.25</v>
      </c>
      <c r="J18">
        <f t="shared" si="6"/>
        <v>11.832000000000003</v>
      </c>
      <c r="K18">
        <f t="shared" si="7"/>
        <v>0.40000000000000036</v>
      </c>
      <c r="L18">
        <f t="shared" si="8"/>
        <v>0.59999999999999964</v>
      </c>
      <c r="M18">
        <f t="shared" si="11"/>
        <v>-30580.071428571431</v>
      </c>
      <c r="N18">
        <v>4527</v>
      </c>
      <c r="O18">
        <f t="shared" si="10"/>
        <v>1.2000000000000002</v>
      </c>
      <c r="P18">
        <v>0.76923076923076916</v>
      </c>
      <c r="Q18">
        <v>4630</v>
      </c>
    </row>
    <row r="19" spans="1:17" x14ac:dyDescent="0.25">
      <c r="A19">
        <v>1.85</v>
      </c>
      <c r="B19">
        <f t="shared" si="0"/>
        <v>0.54054054054054046</v>
      </c>
      <c r="C19">
        <f t="shared" si="1"/>
        <v>10.433999999999999</v>
      </c>
      <c r="D19">
        <f t="shared" si="2"/>
        <v>1.2750000000000004</v>
      </c>
      <c r="E19">
        <f t="shared" si="3"/>
        <v>27.361500000000003</v>
      </c>
      <c r="F19">
        <v>3711</v>
      </c>
      <c r="G19">
        <f t="shared" si="4"/>
        <v>2.7750000000000004</v>
      </c>
      <c r="H19">
        <v>0.85</v>
      </c>
      <c r="I19">
        <f t="shared" si="5"/>
        <v>1.1764705882352942</v>
      </c>
      <c r="J19">
        <f t="shared" si="6"/>
        <v>12.571499999999999</v>
      </c>
      <c r="K19">
        <f t="shared" si="7"/>
        <v>0.54999999999999982</v>
      </c>
      <c r="L19">
        <f t="shared" si="8"/>
        <v>0.45000000000000018</v>
      </c>
      <c r="M19">
        <f t="shared" si="11"/>
        <v>-33612.107142857138</v>
      </c>
      <c r="N19">
        <v>4753</v>
      </c>
      <c r="O19">
        <f t="shared" si="10"/>
        <v>1.2749999999999999</v>
      </c>
      <c r="P19">
        <v>0.7407407407407407</v>
      </c>
      <c r="Q19">
        <v>4529</v>
      </c>
    </row>
    <row r="20" spans="1:17" x14ac:dyDescent="0.25">
      <c r="A20">
        <v>1.9</v>
      </c>
      <c r="B20">
        <f t="shared" si="0"/>
        <v>0.52631578947368418</v>
      </c>
      <c r="C20">
        <f t="shared" si="1"/>
        <v>10.715999999999999</v>
      </c>
      <c r="D20">
        <f t="shared" si="2"/>
        <v>1.3499999999999996</v>
      </c>
      <c r="E20">
        <f t="shared" si="3"/>
        <v>28.100999999999996</v>
      </c>
      <c r="F20">
        <v>3644</v>
      </c>
      <c r="G20">
        <f t="shared" si="4"/>
        <v>2.8499999999999996</v>
      </c>
      <c r="H20">
        <v>0.9</v>
      </c>
      <c r="I20">
        <f t="shared" si="5"/>
        <v>1.1111111111111112</v>
      </c>
      <c r="J20">
        <f t="shared" si="6"/>
        <v>13.311000000000002</v>
      </c>
      <c r="K20">
        <f t="shared" si="7"/>
        <v>0.70000000000000018</v>
      </c>
      <c r="L20">
        <f t="shared" si="8"/>
        <v>0.29999999999999982</v>
      </c>
      <c r="M20">
        <f t="shared" si="11"/>
        <v>-36644.142857142855</v>
      </c>
      <c r="N20">
        <v>4963</v>
      </c>
      <c r="O20">
        <f t="shared" si="10"/>
        <v>1.35</v>
      </c>
      <c r="P20">
        <v>0.7142857142857143</v>
      </c>
      <c r="Q20">
        <v>4433</v>
      </c>
    </row>
    <row r="21" spans="1:17" x14ac:dyDescent="0.25">
      <c r="A21">
        <v>1.95</v>
      </c>
      <c r="B21">
        <f t="shared" si="0"/>
        <v>0.51282051282051289</v>
      </c>
      <c r="C21">
        <f t="shared" si="1"/>
        <v>10.997999999999999</v>
      </c>
      <c r="D21">
        <f t="shared" si="2"/>
        <v>1.4249999999999998</v>
      </c>
      <c r="E21">
        <f t="shared" si="3"/>
        <v>28.840499999999995</v>
      </c>
      <c r="F21">
        <v>3579</v>
      </c>
      <c r="G21">
        <f t="shared" si="4"/>
        <v>2.9249999999999998</v>
      </c>
      <c r="H21">
        <v>0.95</v>
      </c>
      <c r="I21">
        <f t="shared" si="5"/>
        <v>1.0526315789473684</v>
      </c>
      <c r="J21">
        <f t="shared" si="6"/>
        <v>14.050499999999998</v>
      </c>
      <c r="K21">
        <f t="shared" si="7"/>
        <v>0.84999999999999964</v>
      </c>
      <c r="L21">
        <f t="shared" si="8"/>
        <v>0.15000000000000036</v>
      </c>
      <c r="M21">
        <f t="shared" si="11"/>
        <v>-39676.178571428565</v>
      </c>
      <c r="N21">
        <v>5159</v>
      </c>
      <c r="O21">
        <f t="shared" si="10"/>
        <v>1.4249999999999998</v>
      </c>
      <c r="P21">
        <v>0.68965517241379315</v>
      </c>
      <c r="Q21">
        <v>4350</v>
      </c>
    </row>
    <row r="22" spans="1:17" x14ac:dyDescent="0.25">
      <c r="H22">
        <v>0.96</v>
      </c>
      <c r="I22">
        <f t="shared" si="5"/>
        <v>1.0416666666666667</v>
      </c>
      <c r="J22">
        <f t="shared" si="6"/>
        <v>14.198399999999998</v>
      </c>
      <c r="K22">
        <f t="shared" si="7"/>
        <v>0.87999999999999989</v>
      </c>
      <c r="L22">
        <f t="shared" si="8"/>
        <v>0.12000000000000011</v>
      </c>
      <c r="M22">
        <f t="shared" si="11"/>
        <v>-40282.585714285713</v>
      </c>
      <c r="N22">
        <v>5196</v>
      </c>
      <c r="O22">
        <f t="shared" si="10"/>
        <v>1.44</v>
      </c>
      <c r="P22">
        <v>0.66666666666666663</v>
      </c>
      <c r="Q22">
        <v>4250</v>
      </c>
    </row>
    <row r="23" spans="1:17" x14ac:dyDescent="0.25">
      <c r="H23">
        <v>0.97</v>
      </c>
      <c r="I23">
        <f t="shared" si="5"/>
        <v>1.0309278350515465</v>
      </c>
      <c r="J23">
        <f t="shared" si="6"/>
        <v>14.346299999999999</v>
      </c>
      <c r="K23">
        <f t="shared" si="7"/>
        <v>0.91000000000000014</v>
      </c>
      <c r="L23">
        <f t="shared" si="8"/>
        <v>8.9999999999999858E-2</v>
      </c>
      <c r="M23">
        <f t="shared" si="11"/>
        <v>-40888.992857142861</v>
      </c>
      <c r="N23">
        <v>5234</v>
      </c>
      <c r="O23">
        <f t="shared" si="10"/>
        <v>1.4550000000000001</v>
      </c>
      <c r="P23">
        <v>0.64516129032258063</v>
      </c>
      <c r="Q23">
        <v>4164</v>
      </c>
    </row>
    <row r="24" spans="1:17" x14ac:dyDescent="0.25">
      <c r="H24">
        <v>0.98</v>
      </c>
      <c r="I24">
        <f t="shared" si="5"/>
        <v>1.0204081632653061</v>
      </c>
      <c r="J24">
        <f t="shared" si="6"/>
        <v>14.494199999999998</v>
      </c>
      <c r="K24">
        <f t="shared" si="7"/>
        <v>0.94</v>
      </c>
      <c r="L24">
        <f t="shared" si="8"/>
        <v>6.0000000000000053E-2</v>
      </c>
      <c r="M24">
        <f t="shared" si="11"/>
        <v>-41495.400000000009</v>
      </c>
      <c r="N24">
        <v>5270</v>
      </c>
      <c r="O24">
        <f t="shared" si="10"/>
        <v>1.47</v>
      </c>
      <c r="P24">
        <v>0.625</v>
      </c>
      <c r="Q24">
        <v>4100</v>
      </c>
    </row>
    <row r="25" spans="1:17" x14ac:dyDescent="0.25">
      <c r="H25">
        <v>0.99</v>
      </c>
      <c r="I25">
        <f t="shared" si="5"/>
        <v>1.0101010101010102</v>
      </c>
      <c r="J25">
        <f t="shared" si="6"/>
        <v>14.642099999999997</v>
      </c>
      <c r="K25">
        <f t="shared" si="7"/>
        <v>0.96999999999999975</v>
      </c>
      <c r="L25">
        <f t="shared" si="8"/>
        <v>3.0000000000000249E-2</v>
      </c>
      <c r="M25">
        <f t="shared" si="11"/>
        <v>-42101.807142857135</v>
      </c>
      <c r="N25">
        <v>5306</v>
      </c>
      <c r="O25">
        <f t="shared" si="10"/>
        <v>1.4849999999999999</v>
      </c>
      <c r="P25">
        <v>0.60606060606060608</v>
      </c>
      <c r="Q25">
        <v>4002</v>
      </c>
    </row>
    <row r="26" spans="1:17" x14ac:dyDescent="0.25">
      <c r="H26">
        <v>0.999</v>
      </c>
      <c r="I26">
        <f t="shared" si="5"/>
        <v>1.0010010010010011</v>
      </c>
      <c r="J26">
        <f t="shared" si="6"/>
        <v>14.775209999999998</v>
      </c>
      <c r="K26">
        <f t="shared" si="7"/>
        <v>0.99699999999999989</v>
      </c>
      <c r="L26">
        <f t="shared" si="8"/>
        <v>3.0000000000001137E-3</v>
      </c>
      <c r="M26">
        <f t="shared" si="11"/>
        <v>-42647.573571428562</v>
      </c>
      <c r="N26">
        <v>5338</v>
      </c>
      <c r="O26">
        <f t="shared" si="10"/>
        <v>1.4984999999999999</v>
      </c>
      <c r="P26">
        <v>0.58823529411764708</v>
      </c>
      <c r="Q26">
        <v>3925</v>
      </c>
    </row>
    <row r="27" spans="1:17" x14ac:dyDescent="0.25">
      <c r="A27">
        <v>2</v>
      </c>
      <c r="B27">
        <f t="shared" ref="B27" si="12">1/A27</f>
        <v>0.5</v>
      </c>
      <c r="C27">
        <f t="shared" si="1"/>
        <v>11.28</v>
      </c>
      <c r="D27">
        <f t="shared" ref="D27" si="13">(A27*3-3)</f>
        <v>3</v>
      </c>
      <c r="E27">
        <f t="shared" si="3"/>
        <v>29.580000000000002</v>
      </c>
      <c r="F27">
        <f t="shared" ref="F27" si="14">25-$F$30/(1*(1+E27))</f>
        <v>1421.6060917499765</v>
      </c>
      <c r="H27">
        <v>1</v>
      </c>
      <c r="I27">
        <f t="shared" si="5"/>
        <v>1</v>
      </c>
      <c r="J27">
        <f t="shared" si="6"/>
        <v>14.790000000000001</v>
      </c>
      <c r="K27">
        <f>3*H27-2</f>
        <v>1</v>
      </c>
      <c r="L27">
        <f>3*H27-2*K27-1</f>
        <v>0</v>
      </c>
      <c r="M27">
        <f>(K27*$I$30+$J$30+L27*$K$30-0.5*$H$30)/(0.5*16+0.5*12)</f>
        <v>-42708.214285714283</v>
      </c>
      <c r="N27">
        <f>25+(-M27)/(1+J27)</f>
        <v>2729.7634126481494</v>
      </c>
      <c r="P27">
        <v>0.5714285714285714</v>
      </c>
      <c r="Q27">
        <v>3851</v>
      </c>
    </row>
    <row r="28" spans="1:17" x14ac:dyDescent="0.25">
      <c r="P28">
        <v>0.55555555555555558</v>
      </c>
      <c r="Q28">
        <v>3780</v>
      </c>
    </row>
    <row r="29" spans="1:17" x14ac:dyDescent="0.25">
      <c r="A29" t="s">
        <v>5</v>
      </c>
      <c r="B29" t="s">
        <v>6</v>
      </c>
      <c r="C29" t="s">
        <v>7</v>
      </c>
      <c r="D29" t="s">
        <v>8</v>
      </c>
      <c r="F29" t="s">
        <v>9</v>
      </c>
      <c r="H29" t="s">
        <v>6</v>
      </c>
      <c r="I29" t="s">
        <v>7</v>
      </c>
      <c r="J29" t="s">
        <v>8</v>
      </c>
      <c r="K29" t="s">
        <v>13</v>
      </c>
      <c r="M29" t="s">
        <v>9</v>
      </c>
      <c r="P29">
        <v>0.54054054054054046</v>
      </c>
      <c r="Q29">
        <v>3711</v>
      </c>
    </row>
    <row r="30" spans="1:17" x14ac:dyDescent="0.25">
      <c r="B30">
        <v>-74850</v>
      </c>
      <c r="C30">
        <v>-393520</v>
      </c>
      <c r="D30">
        <v>-241820</v>
      </c>
      <c r="E30">
        <f>D30+C30-0.5*B30</f>
        <v>-597915</v>
      </c>
      <c r="F30">
        <f>E30/(0.5*16+0.5*12)</f>
        <v>-42708.214285714283</v>
      </c>
      <c r="H30">
        <v>-74850</v>
      </c>
      <c r="I30">
        <v>-393520</v>
      </c>
      <c r="J30">
        <v>-241820</v>
      </c>
      <c r="K30">
        <v>-110530</v>
      </c>
      <c r="L30">
        <f>-0.5*H30+(I30+J30)</f>
        <v>-597915</v>
      </c>
      <c r="M30">
        <f>L30/(0.5*16.043+0.5*12)</f>
        <v>-42642.727240309527</v>
      </c>
      <c r="P30">
        <v>0.52631578947368418</v>
      </c>
      <c r="Q30">
        <v>3644</v>
      </c>
    </row>
    <row r="31" spans="1:17" x14ac:dyDescent="0.25">
      <c r="B31">
        <f>B30/16</f>
        <v>-4678.125</v>
      </c>
      <c r="C31">
        <f>C30/44</f>
        <v>-8943.636363636364</v>
      </c>
      <c r="D31">
        <f>D30/18</f>
        <v>-13434.444444444445</v>
      </c>
      <c r="H31">
        <f>H30/16</f>
        <v>-4678.125</v>
      </c>
      <c r="I31">
        <f>I30/44</f>
        <v>-8943.636363636364</v>
      </c>
      <c r="J31">
        <f>J30/18</f>
        <v>-13434.444444444445</v>
      </c>
      <c r="P31">
        <v>0.51282051282051289</v>
      </c>
      <c r="Q31">
        <v>3579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workbookViewId="0">
      <selection activeCell="J9" sqref="J9"/>
    </sheetView>
  </sheetViews>
  <sheetFormatPr defaultRowHeight="15" x14ac:dyDescent="0.25"/>
  <sheetData>
    <row r="1" spans="1:10" x14ac:dyDescent="0.25">
      <c r="A1" t="s">
        <v>11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4</v>
      </c>
      <c r="H1" t="s">
        <v>10</v>
      </c>
    </row>
    <row r="2" spans="1:10" x14ac:dyDescent="0.25">
      <c r="A2">
        <v>0</v>
      </c>
      <c r="B2">
        <v>1</v>
      </c>
      <c r="C2">
        <v>1</v>
      </c>
      <c r="D2">
        <f>2*A2</f>
        <v>0</v>
      </c>
      <c r="E2">
        <f>C2+D2/2</f>
        <v>1</v>
      </c>
      <c r="F2">
        <f>(C2*$C$15+D2*$D$15-A2*$B$15)/(A2*16+B2*12)</f>
        <v>-32793.333333333336</v>
      </c>
      <c r="G2">
        <f>E2*4.76*29/(A2*16+B2*12)</f>
        <v>11.503333333333332</v>
      </c>
      <c r="H2">
        <f>25+-F2/(1+G2)</f>
        <v>2647.7672620634503</v>
      </c>
    </row>
    <row r="3" spans="1:10" x14ac:dyDescent="0.25">
      <c r="A3">
        <v>0.1</v>
      </c>
      <c r="B3">
        <f>1-A3</f>
        <v>0.9</v>
      </c>
      <c r="C3">
        <v>1</v>
      </c>
      <c r="D3">
        <f>2*A3</f>
        <v>0.2</v>
      </c>
      <c r="E3">
        <f>C3+D3/2</f>
        <v>1.1000000000000001</v>
      </c>
      <c r="F3">
        <f>(C3*$C$15+D3*$D$15-A3*$B$15)/(A3*16+B3*12)</f>
        <v>-35032.177419354841</v>
      </c>
      <c r="G3">
        <f>E3*4.76*29/(A3*16+B3*12)</f>
        <v>12.245483870967741</v>
      </c>
      <c r="H3">
        <f>25+-F3/(1+G3)</f>
        <v>2669.839385304791</v>
      </c>
    </row>
    <row r="4" spans="1:10" x14ac:dyDescent="0.25">
      <c r="A4">
        <v>0.2</v>
      </c>
      <c r="B4">
        <f t="shared" ref="B4:B12" si="0">1-A4</f>
        <v>0.8</v>
      </c>
      <c r="C4">
        <v>1</v>
      </c>
      <c r="D4">
        <f t="shared" ref="D4:D12" si="1">2*A4</f>
        <v>0.4</v>
      </c>
      <c r="E4">
        <f t="shared" ref="E4:E12" si="2">C4+D4/2</f>
        <v>1.2</v>
      </c>
      <c r="F4">
        <f t="shared" ref="F4:F12" si="3">(C4*$C$15+D4*$D$15-A4*$B$15)/(A4*16+B4*12)</f>
        <v>-37131.09375</v>
      </c>
      <c r="G4">
        <f t="shared" ref="G4:G12" si="4">E4*4.76*29/(A4*16+B4*12)</f>
        <v>12.941249999999998</v>
      </c>
      <c r="H4">
        <f t="shared" ref="H4:H12" si="5">25+-F4/(1+G4)</f>
        <v>2688.3977405182463</v>
      </c>
    </row>
    <row r="5" spans="1:10" x14ac:dyDescent="0.25">
      <c r="A5">
        <v>0.3</v>
      </c>
      <c r="B5">
        <f t="shared" si="0"/>
        <v>0.7</v>
      </c>
      <c r="C5">
        <v>1</v>
      </c>
      <c r="D5">
        <f t="shared" si="1"/>
        <v>0.6</v>
      </c>
      <c r="E5">
        <f t="shared" si="2"/>
        <v>1.3</v>
      </c>
      <c r="F5">
        <f t="shared" si="3"/>
        <v>-39102.803030303032</v>
      </c>
      <c r="G5">
        <f t="shared" si="4"/>
        <v>13.594848484848486</v>
      </c>
      <c r="H5">
        <f t="shared" si="5"/>
        <v>2704.2195253617924</v>
      </c>
    </row>
    <row r="6" spans="1:10" x14ac:dyDescent="0.25">
      <c r="A6">
        <v>0.4</v>
      </c>
      <c r="B6">
        <f t="shared" si="0"/>
        <v>0.6</v>
      </c>
      <c r="C6">
        <v>1</v>
      </c>
      <c r="D6">
        <f t="shared" si="1"/>
        <v>0.8</v>
      </c>
      <c r="E6">
        <f t="shared" si="2"/>
        <v>1.4</v>
      </c>
      <c r="F6">
        <f t="shared" si="3"/>
        <v>-40958.529411764706</v>
      </c>
      <c r="G6">
        <f t="shared" si="4"/>
        <v>14.21</v>
      </c>
      <c r="H6">
        <f t="shared" si="5"/>
        <v>2717.8684688865683</v>
      </c>
    </row>
    <row r="7" spans="1:10" x14ac:dyDescent="0.25">
      <c r="A7">
        <v>0.5</v>
      </c>
      <c r="B7">
        <f t="shared" si="0"/>
        <v>0.5</v>
      </c>
      <c r="C7">
        <v>1</v>
      </c>
      <c r="D7">
        <f t="shared" si="1"/>
        <v>1</v>
      </c>
      <c r="E7">
        <f t="shared" si="2"/>
        <v>1.5</v>
      </c>
      <c r="F7">
        <f t="shared" si="3"/>
        <v>-42708.214285714283</v>
      </c>
      <c r="G7">
        <f t="shared" si="4"/>
        <v>14.790000000000001</v>
      </c>
      <c r="H7">
        <f t="shared" si="5"/>
        <v>2729.7634126481494</v>
      </c>
      <c r="J7">
        <f>H12-H2</f>
        <v>124.11715316525442</v>
      </c>
    </row>
    <row r="8" spans="1:10" x14ac:dyDescent="0.25">
      <c r="A8">
        <v>0.6</v>
      </c>
      <c r="B8">
        <f t="shared" si="0"/>
        <v>0.4</v>
      </c>
      <c r="C8">
        <v>1</v>
      </c>
      <c r="D8">
        <f t="shared" si="1"/>
        <v>1.2</v>
      </c>
      <c r="E8">
        <f t="shared" si="2"/>
        <v>1.6</v>
      </c>
      <c r="F8">
        <f t="shared" si="3"/>
        <v>-44360.694444444445</v>
      </c>
      <c r="G8">
        <f t="shared" si="4"/>
        <v>15.337777777777776</v>
      </c>
      <c r="H8">
        <f t="shared" si="5"/>
        <v>2740.2220484221989</v>
      </c>
      <c r="J8">
        <f>J7/H12</f>
        <v>4.4777174864635789E-2</v>
      </c>
    </row>
    <row r="9" spans="1:10" x14ac:dyDescent="0.25">
      <c r="A9">
        <v>0.7</v>
      </c>
      <c r="B9">
        <f t="shared" si="0"/>
        <v>0.30000000000000004</v>
      </c>
      <c r="C9">
        <v>1</v>
      </c>
      <c r="D9">
        <f t="shared" si="1"/>
        <v>1.4</v>
      </c>
      <c r="E9">
        <f t="shared" si="2"/>
        <v>1.7</v>
      </c>
      <c r="F9">
        <f t="shared" si="3"/>
        <v>-45923.851351351346</v>
      </c>
      <c r="G9">
        <f t="shared" si="4"/>
        <v>15.855945945945942</v>
      </c>
      <c r="H9">
        <f t="shared" si="5"/>
        <v>2749.4897141116303</v>
      </c>
    </row>
    <row r="10" spans="1:10" x14ac:dyDescent="0.25">
      <c r="A10">
        <v>0.8</v>
      </c>
      <c r="B10">
        <f t="shared" si="0"/>
        <v>0.19999999999999996</v>
      </c>
      <c r="C10">
        <v>1</v>
      </c>
      <c r="D10">
        <f t="shared" si="1"/>
        <v>1.6</v>
      </c>
      <c r="E10">
        <f t="shared" si="2"/>
        <v>1.8</v>
      </c>
      <c r="F10">
        <f t="shared" si="3"/>
        <v>-47404.736842105267</v>
      </c>
      <c r="G10">
        <f t="shared" si="4"/>
        <v>16.346842105263157</v>
      </c>
      <c r="H10">
        <f t="shared" si="5"/>
        <v>2757.7588822476414</v>
      </c>
    </row>
    <row r="11" spans="1:10" x14ac:dyDescent="0.25">
      <c r="A11">
        <v>0.9</v>
      </c>
      <c r="B11">
        <f t="shared" si="0"/>
        <v>9.9999999999999978E-2</v>
      </c>
      <c r="C11">
        <v>1</v>
      </c>
      <c r="D11">
        <f t="shared" si="1"/>
        <v>1.8</v>
      </c>
      <c r="E11">
        <f t="shared" si="2"/>
        <v>1.9</v>
      </c>
      <c r="F11">
        <f t="shared" si="3"/>
        <v>-48809.679487179492</v>
      </c>
      <c r="G11">
        <f t="shared" si="4"/>
        <v>16.812564102564099</v>
      </c>
      <c r="H11">
        <f t="shared" si="5"/>
        <v>2765.1826714073909</v>
      </c>
    </row>
    <row r="12" spans="1:10" x14ac:dyDescent="0.25">
      <c r="A12">
        <v>1</v>
      </c>
      <c r="B12">
        <f t="shared" si="0"/>
        <v>0</v>
      </c>
      <c r="C12">
        <v>1</v>
      </c>
      <c r="D12">
        <f t="shared" si="1"/>
        <v>2</v>
      </c>
      <c r="E12">
        <f t="shared" si="2"/>
        <v>2</v>
      </c>
      <c r="F12">
        <f t="shared" si="3"/>
        <v>-50144.375</v>
      </c>
      <c r="G12">
        <f t="shared" si="4"/>
        <v>17.254999999999999</v>
      </c>
      <c r="H12">
        <f t="shared" si="5"/>
        <v>2771.8844152287047</v>
      </c>
    </row>
    <row r="14" spans="1:10" x14ac:dyDescent="0.25">
      <c r="B14" t="s">
        <v>6</v>
      </c>
      <c r="C14" t="s">
        <v>7</v>
      </c>
      <c r="D14" t="s">
        <v>8</v>
      </c>
    </row>
    <row r="15" spans="1:10" x14ac:dyDescent="0.25">
      <c r="B15">
        <v>-74850</v>
      </c>
      <c r="C15">
        <v>-393520</v>
      </c>
      <c r="D15">
        <v>-241820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7" sqref="P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</vt:vector>
  </HeadingPairs>
  <TitlesOfParts>
    <vt:vector size="10" baseType="lpstr">
      <vt:lpstr>TAF_PG_AIR</vt:lpstr>
      <vt:lpstr>DATA_PG_AIR</vt:lpstr>
      <vt:lpstr>Sheet3</vt:lpstr>
      <vt:lpstr>Sheet1</vt:lpstr>
      <vt:lpstr>Sheet2</vt:lpstr>
      <vt:lpstr>Sheet4</vt:lpstr>
      <vt:lpstr>Sheet5</vt:lpstr>
      <vt:lpstr>Chart1</vt:lpstr>
      <vt:lpstr>IG</vt:lpstr>
      <vt:lpstr>Concen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</cp:lastModifiedBy>
  <dcterms:created xsi:type="dcterms:W3CDTF">2011-11-17T06:10:20Z</dcterms:created>
  <dcterms:modified xsi:type="dcterms:W3CDTF">2011-12-08T04:48:55Z</dcterms:modified>
</cp:coreProperties>
</file>