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-75" windowWidth="19440" windowHeight="12240" activeTab="1"/>
  </bookViews>
  <sheets>
    <sheet name="Hoop" sheetId="12" r:id="rId1"/>
    <sheet name="Data" sheetId="1" r:id="rId2"/>
    <sheet name="Velocity" sheetId="5" r:id="rId3"/>
    <sheet name="Acceleration1" sheetId="10" r:id="rId4"/>
    <sheet name="Internal Pressure" sheetId="11" r:id="rId5"/>
    <sheet name="Acceleration" sheetId="6" r:id="rId6"/>
    <sheet name="Sheet1" sheetId="7" state="hidden" r:id="rId7"/>
    <sheet name="Pressure" sheetId="9" r:id="rId8"/>
  </sheets>
  <calcPr calcId="144525"/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16" i="1"/>
  <c r="E16" i="1"/>
  <c r="E7" i="1"/>
  <c r="B9" i="1"/>
  <c r="F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G16" i="1"/>
  <c r="G31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F17" i="1"/>
  <c r="K16" i="1"/>
  <c r="N16" i="1"/>
  <c r="K17" i="1"/>
  <c r="N17" i="1"/>
  <c r="K18" i="1"/>
  <c r="N18" i="1"/>
  <c r="K19" i="1"/>
  <c r="N19" i="1"/>
  <c r="K20" i="1"/>
  <c r="N20" i="1"/>
  <c r="K21" i="1"/>
  <c r="N21" i="1"/>
  <c r="K22" i="1"/>
  <c r="N22" i="1"/>
  <c r="K23" i="1"/>
  <c r="N23" i="1"/>
  <c r="K24" i="1"/>
  <c r="N24" i="1"/>
  <c r="K25" i="1"/>
  <c r="N25" i="1"/>
  <c r="K26" i="1"/>
  <c r="N26" i="1"/>
  <c r="K27" i="1"/>
  <c r="N27" i="1"/>
  <c r="K28" i="1"/>
  <c r="N28" i="1"/>
  <c r="K29" i="1"/>
  <c r="N29" i="1"/>
  <c r="K30" i="1"/>
  <c r="N30" i="1"/>
  <c r="K31" i="1"/>
  <c r="K32" i="1"/>
  <c r="N32" i="1"/>
  <c r="E17" i="1"/>
  <c r="J56" i="1"/>
  <c r="M56" i="1"/>
  <c r="I16" i="1"/>
  <c r="J16" i="1"/>
  <c r="M16" i="1"/>
  <c r="I17" i="1"/>
  <c r="J17" i="1"/>
  <c r="M17" i="1"/>
  <c r="I18" i="1"/>
  <c r="J18" i="1"/>
  <c r="M18" i="1"/>
  <c r="I19" i="1"/>
  <c r="J19" i="1"/>
  <c r="M19" i="1"/>
  <c r="I20" i="1"/>
  <c r="J20" i="1"/>
  <c r="M20" i="1"/>
  <c r="I21" i="1"/>
  <c r="J21" i="1"/>
  <c r="M21" i="1"/>
  <c r="I22" i="1"/>
  <c r="J22" i="1"/>
  <c r="M22" i="1"/>
  <c r="I23" i="1"/>
  <c r="J23" i="1"/>
  <c r="M23" i="1"/>
  <c r="I24" i="1"/>
  <c r="J24" i="1"/>
  <c r="M24" i="1"/>
  <c r="I25" i="1"/>
  <c r="J25" i="1"/>
  <c r="M25" i="1"/>
  <c r="I26" i="1"/>
  <c r="J26" i="1"/>
  <c r="M26" i="1"/>
  <c r="I27" i="1"/>
  <c r="J27" i="1"/>
  <c r="M27" i="1"/>
  <c r="I28" i="1"/>
  <c r="J28" i="1"/>
  <c r="M28" i="1"/>
  <c r="I29" i="1"/>
  <c r="J29" i="1"/>
  <c r="M29" i="1"/>
  <c r="I30" i="1"/>
  <c r="J30" i="1"/>
  <c r="M30" i="1"/>
  <c r="I31" i="1"/>
  <c r="J31" i="1"/>
  <c r="M31" i="1"/>
  <c r="I32" i="1"/>
  <c r="J32" i="1"/>
  <c r="M32" i="1"/>
  <c r="E8" i="1"/>
  <c r="E6" i="1"/>
  <c r="L16" i="1"/>
  <c r="E18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L17" i="1"/>
  <c r="L18" i="1"/>
  <c r="F18" i="1"/>
  <c r="L19" i="1"/>
  <c r="E19" i="1"/>
  <c r="F19" i="1"/>
  <c r="L20" i="1"/>
  <c r="F20" i="1"/>
  <c r="E20" i="1"/>
  <c r="E21" i="1"/>
  <c r="L21" i="1"/>
  <c r="F21" i="1"/>
  <c r="L22" i="1"/>
  <c r="E22" i="1"/>
  <c r="F22" i="1"/>
  <c r="L23" i="1"/>
  <c r="F23" i="1"/>
  <c r="E23" i="1"/>
  <c r="L24" i="1"/>
  <c r="E24" i="1"/>
  <c r="F24" i="1"/>
  <c r="L25" i="1"/>
  <c r="F25" i="1"/>
  <c r="E25" i="1"/>
  <c r="F26" i="1"/>
  <c r="L26" i="1"/>
  <c r="E26" i="1"/>
  <c r="F27" i="1"/>
  <c r="E27" i="1"/>
  <c r="L28" i="1"/>
  <c r="E28" i="1"/>
  <c r="F28" i="1"/>
  <c r="F29" i="1"/>
  <c r="E29" i="1"/>
  <c r="L30" i="1"/>
  <c r="E30" i="1"/>
  <c r="F30" i="1"/>
  <c r="F31" i="1"/>
  <c r="E31" i="1"/>
  <c r="L32" i="1"/>
  <c r="E32" i="1"/>
  <c r="F32" i="1"/>
  <c r="N31" i="1"/>
  <c r="L31" i="1"/>
  <c r="L29" i="1"/>
  <c r="L27" i="1"/>
  <c r="C33" i="1"/>
  <c r="G32" i="1"/>
  <c r="H16" i="1"/>
  <c r="E9" i="1"/>
  <c r="C34" i="1"/>
  <c r="G33" i="1"/>
  <c r="I33" i="1"/>
  <c r="J33" i="1"/>
  <c r="M33" i="1"/>
  <c r="E33" i="1"/>
  <c r="K33" i="1"/>
  <c r="F33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N33" i="1"/>
  <c r="L33" i="1"/>
  <c r="C35" i="1"/>
  <c r="G34" i="1"/>
  <c r="E34" i="1"/>
  <c r="I34" i="1"/>
  <c r="J34" i="1"/>
  <c r="M34" i="1"/>
  <c r="F34" i="1"/>
  <c r="K34" i="1"/>
  <c r="N34" i="1"/>
  <c r="L34" i="1"/>
  <c r="C36" i="1"/>
  <c r="G35" i="1"/>
  <c r="I35" i="1"/>
  <c r="J35" i="1"/>
  <c r="M35" i="1"/>
  <c r="E35" i="1"/>
  <c r="K35" i="1"/>
  <c r="F35" i="1"/>
  <c r="H35" i="1"/>
  <c r="N35" i="1"/>
  <c r="L35" i="1"/>
  <c r="C37" i="1"/>
  <c r="G36" i="1"/>
  <c r="E36" i="1"/>
  <c r="K36" i="1"/>
  <c r="I36" i="1"/>
  <c r="J36" i="1"/>
  <c r="M36" i="1"/>
  <c r="F36" i="1"/>
  <c r="H36" i="1"/>
  <c r="N36" i="1"/>
  <c r="L36" i="1"/>
  <c r="C38" i="1"/>
  <c r="G37" i="1"/>
  <c r="I37" i="1"/>
  <c r="J37" i="1"/>
  <c r="M37" i="1"/>
  <c r="E37" i="1"/>
  <c r="K37" i="1"/>
  <c r="F37" i="1"/>
  <c r="H37" i="1"/>
  <c r="O16" i="1"/>
  <c r="O17" i="1"/>
  <c r="P17" i="1"/>
  <c r="O19" i="1"/>
  <c r="P19" i="1"/>
  <c r="O21" i="1"/>
  <c r="P21" i="1"/>
  <c r="O23" i="1"/>
  <c r="P23" i="1"/>
  <c r="O25" i="1"/>
  <c r="P25" i="1"/>
  <c r="O27" i="1"/>
  <c r="P27" i="1"/>
  <c r="O29" i="1"/>
  <c r="P29" i="1"/>
  <c r="O31" i="1"/>
  <c r="P31" i="1"/>
  <c r="O33" i="1"/>
  <c r="P33" i="1"/>
  <c r="O35" i="1"/>
  <c r="P35" i="1"/>
  <c r="O36" i="1"/>
  <c r="P36" i="1"/>
  <c r="O18" i="1"/>
  <c r="P18" i="1"/>
  <c r="O20" i="1"/>
  <c r="P20" i="1"/>
  <c r="O22" i="1"/>
  <c r="P22" i="1"/>
  <c r="O24" i="1"/>
  <c r="P24" i="1"/>
  <c r="O26" i="1"/>
  <c r="P26" i="1"/>
  <c r="O28" i="1"/>
  <c r="P28" i="1"/>
  <c r="O30" i="1"/>
  <c r="P30" i="1"/>
  <c r="O32" i="1"/>
  <c r="P32" i="1"/>
  <c r="O34" i="1"/>
  <c r="P34" i="1"/>
  <c r="O37" i="1"/>
  <c r="P37" i="1"/>
  <c r="P16" i="1"/>
  <c r="N37" i="1"/>
  <c r="L37" i="1"/>
  <c r="C39" i="1"/>
  <c r="G38" i="1"/>
  <c r="E38" i="1"/>
  <c r="I38" i="1"/>
  <c r="J38" i="1"/>
  <c r="M38" i="1"/>
  <c r="F38" i="1"/>
  <c r="K38" i="1"/>
  <c r="H38" i="1"/>
  <c r="O38" i="1"/>
  <c r="P38" i="1"/>
  <c r="N38" i="1"/>
  <c r="L38" i="1"/>
  <c r="C40" i="1"/>
  <c r="G39" i="1"/>
  <c r="I39" i="1"/>
  <c r="J39" i="1"/>
  <c r="M39" i="1"/>
  <c r="E39" i="1"/>
  <c r="K39" i="1"/>
  <c r="F39" i="1"/>
  <c r="H39" i="1"/>
  <c r="O39" i="1"/>
  <c r="P39" i="1"/>
  <c r="N39" i="1"/>
  <c r="L39" i="1"/>
  <c r="C41" i="1"/>
  <c r="G40" i="1"/>
  <c r="E40" i="1"/>
  <c r="K40" i="1"/>
  <c r="I40" i="1"/>
  <c r="J40" i="1"/>
  <c r="M40" i="1"/>
  <c r="F40" i="1"/>
  <c r="H40" i="1"/>
  <c r="O40" i="1"/>
  <c r="P40" i="1"/>
  <c r="N40" i="1"/>
  <c r="L40" i="1"/>
  <c r="C42" i="1"/>
  <c r="G41" i="1"/>
  <c r="I41" i="1"/>
  <c r="J41" i="1"/>
  <c r="M41" i="1"/>
  <c r="E41" i="1"/>
  <c r="K41" i="1"/>
  <c r="F41" i="1"/>
  <c r="H41" i="1"/>
  <c r="O41" i="1"/>
  <c r="P41" i="1"/>
  <c r="N41" i="1"/>
  <c r="L41" i="1"/>
  <c r="C43" i="1"/>
  <c r="G42" i="1"/>
  <c r="E42" i="1"/>
  <c r="I42" i="1"/>
  <c r="J42" i="1"/>
  <c r="M42" i="1"/>
  <c r="F42" i="1"/>
  <c r="K42" i="1"/>
  <c r="H42" i="1"/>
  <c r="O42" i="1"/>
  <c r="P42" i="1"/>
  <c r="N42" i="1"/>
  <c r="L42" i="1"/>
  <c r="C44" i="1"/>
  <c r="G43" i="1"/>
  <c r="I43" i="1"/>
  <c r="J43" i="1"/>
  <c r="M43" i="1"/>
  <c r="E43" i="1"/>
  <c r="K43" i="1"/>
  <c r="F43" i="1"/>
  <c r="H43" i="1"/>
  <c r="O43" i="1"/>
  <c r="N43" i="1"/>
  <c r="L43" i="1"/>
  <c r="P43" i="1"/>
  <c r="C45" i="1"/>
  <c r="G44" i="1"/>
  <c r="E44" i="1"/>
  <c r="K44" i="1"/>
  <c r="I44" i="1"/>
  <c r="J44" i="1"/>
  <c r="M44" i="1"/>
  <c r="F44" i="1"/>
  <c r="H44" i="1"/>
  <c r="O44" i="1"/>
  <c r="P44" i="1"/>
  <c r="N44" i="1"/>
  <c r="L44" i="1"/>
  <c r="C46" i="1"/>
  <c r="G45" i="1"/>
  <c r="I45" i="1"/>
  <c r="J45" i="1"/>
  <c r="M45" i="1"/>
  <c r="E45" i="1"/>
  <c r="K45" i="1"/>
  <c r="F45" i="1"/>
  <c r="H45" i="1"/>
  <c r="O45" i="1"/>
  <c r="P45" i="1"/>
  <c r="N45" i="1"/>
  <c r="L45" i="1"/>
  <c r="C47" i="1"/>
  <c r="G46" i="1"/>
  <c r="I46" i="1"/>
  <c r="J46" i="1"/>
  <c r="M46" i="1"/>
  <c r="E46" i="1"/>
  <c r="K46" i="1"/>
  <c r="F46" i="1"/>
  <c r="H46" i="1"/>
  <c r="O46" i="1"/>
  <c r="P46" i="1"/>
  <c r="N46" i="1"/>
  <c r="L46" i="1"/>
  <c r="C48" i="1"/>
  <c r="G47" i="1"/>
  <c r="I47" i="1"/>
  <c r="J47" i="1"/>
  <c r="M47" i="1"/>
  <c r="K47" i="1"/>
  <c r="E47" i="1"/>
  <c r="F47" i="1"/>
  <c r="H47" i="1"/>
  <c r="O47" i="1"/>
  <c r="P47" i="1"/>
  <c r="N47" i="1"/>
  <c r="L47" i="1"/>
  <c r="C49" i="1"/>
  <c r="G48" i="1"/>
  <c r="E48" i="1"/>
  <c r="K48" i="1"/>
  <c r="I48" i="1"/>
  <c r="J48" i="1"/>
  <c r="M48" i="1"/>
  <c r="F48" i="1"/>
  <c r="H48" i="1"/>
  <c r="O48" i="1"/>
  <c r="P48" i="1"/>
  <c r="N48" i="1"/>
  <c r="L48" i="1"/>
  <c r="C50" i="1"/>
  <c r="G49" i="1"/>
  <c r="I49" i="1"/>
  <c r="J49" i="1"/>
  <c r="M49" i="1"/>
  <c r="K49" i="1"/>
  <c r="E49" i="1"/>
  <c r="F49" i="1"/>
  <c r="H49" i="1"/>
  <c r="O49" i="1"/>
  <c r="P49" i="1"/>
  <c r="N49" i="1"/>
  <c r="L49" i="1"/>
  <c r="C51" i="1"/>
  <c r="G50" i="1"/>
  <c r="I50" i="1"/>
  <c r="J50" i="1"/>
  <c r="M50" i="1"/>
  <c r="E50" i="1"/>
  <c r="K50" i="1"/>
  <c r="F50" i="1"/>
  <c r="H50" i="1"/>
  <c r="O50" i="1"/>
  <c r="P50" i="1"/>
  <c r="N50" i="1"/>
  <c r="L50" i="1"/>
  <c r="G51" i="1"/>
  <c r="C52" i="1"/>
  <c r="I51" i="1"/>
  <c r="J51" i="1"/>
  <c r="M51" i="1"/>
  <c r="K51" i="1"/>
  <c r="E51" i="1"/>
  <c r="F51" i="1"/>
  <c r="H51" i="1"/>
  <c r="O51" i="1"/>
  <c r="P51" i="1"/>
  <c r="N51" i="1"/>
  <c r="L51" i="1"/>
  <c r="C53" i="1"/>
  <c r="G52" i="1"/>
  <c r="E52" i="1"/>
  <c r="K52" i="1"/>
  <c r="I52" i="1"/>
  <c r="J52" i="1"/>
  <c r="M52" i="1"/>
  <c r="F52" i="1"/>
  <c r="H52" i="1"/>
  <c r="O52" i="1"/>
  <c r="P52" i="1"/>
  <c r="N52" i="1"/>
  <c r="L52" i="1"/>
  <c r="C54" i="1"/>
  <c r="G53" i="1"/>
  <c r="I53" i="1"/>
  <c r="J53" i="1"/>
  <c r="M53" i="1"/>
  <c r="K53" i="1"/>
  <c r="E53" i="1"/>
  <c r="F53" i="1"/>
  <c r="H53" i="1"/>
  <c r="O53" i="1"/>
  <c r="P53" i="1"/>
  <c r="N53" i="1"/>
  <c r="L53" i="1"/>
  <c r="C55" i="1"/>
  <c r="G54" i="1"/>
  <c r="I54" i="1"/>
  <c r="J54" i="1"/>
  <c r="M54" i="1"/>
  <c r="E54" i="1"/>
  <c r="K54" i="1"/>
  <c r="F54" i="1"/>
  <c r="H54" i="1"/>
  <c r="O54" i="1"/>
  <c r="P54" i="1"/>
  <c r="N54" i="1"/>
  <c r="L54" i="1"/>
  <c r="G55" i="1"/>
  <c r="C56" i="1"/>
  <c r="I55" i="1"/>
  <c r="J55" i="1"/>
  <c r="M55" i="1"/>
  <c r="K55" i="1"/>
  <c r="E55" i="1"/>
  <c r="F55" i="1"/>
  <c r="H55" i="1"/>
  <c r="O55" i="1"/>
  <c r="P55" i="1"/>
  <c r="N55" i="1"/>
  <c r="L55" i="1"/>
  <c r="F56" i="1"/>
  <c r="K56" i="1"/>
  <c r="G56" i="1"/>
  <c r="H56" i="1"/>
  <c r="O56" i="1"/>
  <c r="J11" i="1"/>
  <c r="J10" i="1"/>
  <c r="P56" i="1"/>
  <c r="O10" i="1"/>
  <c r="O11" i="1"/>
  <c r="N56" i="1"/>
  <c r="L56" i="1"/>
  <c r="L11" i="1"/>
  <c r="M11" i="1"/>
  <c r="L10" i="1"/>
  <c r="M10" i="1"/>
</calcChain>
</file>

<file path=xl/sharedStrings.xml><?xml version="1.0" encoding="utf-8"?>
<sst xmlns="http://schemas.openxmlformats.org/spreadsheetml/2006/main" count="47" uniqueCount="39">
  <si>
    <t>Acceleration</t>
  </si>
  <si>
    <t>Displacement</t>
  </si>
  <si>
    <t>Angle(deg)</t>
  </si>
  <si>
    <t>Number</t>
  </si>
  <si>
    <t>Time(min)</t>
  </si>
  <si>
    <t>inches/minute</t>
  </si>
  <si>
    <t>inches</t>
  </si>
  <si>
    <t>miles/hour</t>
  </si>
  <si>
    <t>PI</t>
  </si>
  <si>
    <t>B (piston rod)</t>
  </si>
  <si>
    <t>R (crankshaft radius)</t>
  </si>
  <si>
    <t>Velocity</t>
  </si>
  <si>
    <t>rev/min</t>
  </si>
  <si>
    <t>miles/hour/hour</t>
  </si>
  <si>
    <t>inches/minute/minute</t>
  </si>
  <si>
    <t xml:space="preserve">RPM </t>
  </si>
  <si>
    <t>Parameters:</t>
  </si>
  <si>
    <t>Crankshaft Stroke</t>
  </si>
  <si>
    <t>Velocity</t>
    <phoneticPr fontId="2" type="noConversion"/>
  </si>
  <si>
    <t>M/S</t>
    <phoneticPr fontId="2" type="noConversion"/>
  </si>
  <si>
    <t>Minimum Velocity (m/s)</t>
    <phoneticPr fontId="2" type="noConversion"/>
  </si>
  <si>
    <t>Maximum Velocity (m/s)</t>
    <phoneticPr fontId="2" type="noConversion"/>
  </si>
  <si>
    <t>rev/sec</t>
    <phoneticPr fontId="2" type="noConversion"/>
  </si>
  <si>
    <t>meters</t>
    <phoneticPr fontId="2" type="noConversion"/>
  </si>
  <si>
    <t>Time(sec)</t>
    <phoneticPr fontId="2" type="noConversion"/>
  </si>
  <si>
    <t>Acceleration</t>
    <phoneticPr fontId="2" type="noConversion"/>
  </si>
  <si>
    <t>meters/second/second</t>
    <phoneticPr fontId="2" type="noConversion"/>
  </si>
  <si>
    <t>Minimum Acceleration</t>
    <phoneticPr fontId="2" type="noConversion"/>
  </si>
  <si>
    <t>Maximum Acceleration</t>
    <phoneticPr fontId="2" type="noConversion"/>
  </si>
  <si>
    <t>Displacement</t>
    <phoneticPr fontId="2" type="noConversion"/>
  </si>
  <si>
    <t>Pressure</t>
    <phoneticPr fontId="2" type="noConversion"/>
  </si>
  <si>
    <t>Maxium pressure (MPa)</t>
    <phoneticPr fontId="2" type="noConversion"/>
  </si>
  <si>
    <t>Volume</t>
    <phoneticPr fontId="2" type="noConversion"/>
  </si>
  <si>
    <t>cc</t>
    <phoneticPr fontId="2" type="noConversion"/>
  </si>
  <si>
    <t>MPa</t>
    <phoneticPr fontId="2" type="noConversion"/>
  </si>
  <si>
    <t>Minimum pressure (Pa)</t>
    <phoneticPr fontId="2" type="noConversion"/>
  </si>
  <si>
    <t>Hoop Stress</t>
    <phoneticPr fontId="2" type="noConversion"/>
  </si>
  <si>
    <t>MPa</t>
  </si>
  <si>
    <t>Logitudinal Stress (Mpa)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</si>
</sst>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000"/>
    <numFmt numFmtId="166" formatCode="0.00000000"/>
  </numFmts>
  <fonts count="8" x14ac:knownFonts="1">
    <font>
      <sz val="12"/>
      <name val="Arial"/>
    </font>
    <font>
      <b/>
      <sz val="12"/>
      <name val="Arial"/>
      <family val="2"/>
    </font>
    <font>
      <sz val="8"/>
      <name val="Arial"/>
      <family val="2"/>
    </font>
    <font>
      <sz val="12"/>
      <name val="Arial"/>
    </font>
    <font>
      <b/>
      <sz val="14"/>
      <color indexed="62"/>
      <name val="Arial"/>
      <family val="2"/>
    </font>
    <font>
      <sz val="8"/>
      <name val="Verdana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6" fillId="5" borderId="6" applyNumberFormat="0" applyAlignment="0" applyProtection="0"/>
    <xf numFmtId="0" fontId="7" fillId="6" borderId="6" applyNumberFormat="0" applyAlignment="0" applyProtection="0"/>
  </cellStyleXfs>
  <cellXfs count="31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1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/>
    <xf numFmtId="165" fontId="0" fillId="0" borderId="2" xfId="0" applyNumberFormat="1" applyBorder="1"/>
    <xf numFmtId="0" fontId="1" fillId="0" borderId="3" xfId="0" applyFont="1" applyBorder="1" applyAlignment="1">
      <alignment horizontal="right"/>
    </xf>
    <xf numFmtId="0" fontId="6" fillId="5" borderId="6" xfId="1"/>
    <xf numFmtId="165" fontId="6" fillId="5" borderId="6" xfId="1" applyNumberFormat="1"/>
    <xf numFmtId="0" fontId="7" fillId="6" borderId="6" xfId="2"/>
    <xf numFmtId="165" fontId="7" fillId="6" borderId="6" xfId="2" applyNumberFormat="1"/>
    <xf numFmtId="165" fontId="0" fillId="0" borderId="0" xfId="0" applyNumberFormat="1" applyBorder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165" fontId="7" fillId="6" borderId="4" xfId="2" applyNumberFormat="1" applyBorder="1"/>
    <xf numFmtId="165" fontId="6" fillId="5" borderId="4" xfId="1" applyNumberFormat="1" applyBorder="1"/>
    <xf numFmtId="0" fontId="0" fillId="3" borderId="5" xfId="0" applyFill="1" applyBorder="1"/>
    <xf numFmtId="0" fontId="0" fillId="4" borderId="5" xfId="0" applyFill="1" applyBorder="1"/>
    <xf numFmtId="0" fontId="0" fillId="3" borderId="0" xfId="0" applyFill="1" applyBorder="1"/>
    <xf numFmtId="0" fontId="0" fillId="4" borderId="0" xfId="0" applyFill="1" applyBorder="1"/>
    <xf numFmtId="164" fontId="0" fillId="0" borderId="0" xfId="0" applyNumberFormat="1" applyBorder="1"/>
    <xf numFmtId="166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">
    <cellStyle name="Calculation" xfId="1" builtinId="22"/>
    <cellStyle name="Input" xfId="2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2.xml"/><Relationship Id="rId12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Hoop Stress</a:t>
            </a:r>
            <a:r>
              <a:rPr lang="en-US" baseline="0"/>
              <a:t> vs Time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Data!$D$16:$D$56</c:f>
              <c:numCache>
                <c:formatCode>0.000000000</c:formatCode>
                <c:ptCount val="41"/>
                <c:pt idx="0">
                  <c:v>0</c:v>
                </c:pt>
                <c:pt idx="1">
                  <c:v>7.7922077922077933E-5</c:v>
                </c:pt>
                <c:pt idx="2">
                  <c:v>1.5584415584415587E-4</c:v>
                </c:pt>
                <c:pt idx="3">
                  <c:v>2.337662337662338E-4</c:v>
                </c:pt>
                <c:pt idx="4">
                  <c:v>3.1168831168831173E-4</c:v>
                </c:pt>
                <c:pt idx="5">
                  <c:v>3.8961038961038961E-4</c:v>
                </c:pt>
                <c:pt idx="6">
                  <c:v>4.675324675324676E-4</c:v>
                </c:pt>
                <c:pt idx="7">
                  <c:v>5.4545454545454558E-4</c:v>
                </c:pt>
                <c:pt idx="8">
                  <c:v>6.2337662337662357E-4</c:v>
                </c:pt>
                <c:pt idx="9">
                  <c:v>7.0129870129870145E-4</c:v>
                </c:pt>
                <c:pt idx="10">
                  <c:v>7.7922077922077944E-4</c:v>
                </c:pt>
                <c:pt idx="11">
                  <c:v>8.5714285714285742E-4</c:v>
                </c:pt>
                <c:pt idx="12">
                  <c:v>9.3506493506493541E-4</c:v>
                </c:pt>
                <c:pt idx="13">
                  <c:v>1.0129870129870133E-3</c:v>
                </c:pt>
                <c:pt idx="14">
                  <c:v>1.0909090909090912E-3</c:v>
                </c:pt>
                <c:pt idx="15">
                  <c:v>1.168831168831169E-3</c:v>
                </c:pt>
                <c:pt idx="16">
                  <c:v>1.2467532467532469E-3</c:v>
                </c:pt>
                <c:pt idx="17">
                  <c:v>1.3246753246753248E-3</c:v>
                </c:pt>
                <c:pt idx="18">
                  <c:v>1.4025974025974027E-3</c:v>
                </c:pt>
                <c:pt idx="19">
                  <c:v>1.4805194805194806E-3</c:v>
                </c:pt>
                <c:pt idx="20">
                  <c:v>1.5584415584415582E-3</c:v>
                </c:pt>
                <c:pt idx="21">
                  <c:v>1.6363636363636361E-3</c:v>
                </c:pt>
                <c:pt idx="22">
                  <c:v>1.714285714285714E-3</c:v>
                </c:pt>
                <c:pt idx="23">
                  <c:v>1.7922077922077919E-3</c:v>
                </c:pt>
                <c:pt idx="24">
                  <c:v>1.87012987012987E-3</c:v>
                </c:pt>
                <c:pt idx="25">
                  <c:v>1.9480519480519481E-3</c:v>
                </c:pt>
                <c:pt idx="26">
                  <c:v>2.0259740259740261E-3</c:v>
                </c:pt>
                <c:pt idx="27">
                  <c:v>2.103896103896104E-3</c:v>
                </c:pt>
                <c:pt idx="28">
                  <c:v>2.1818181818181823E-3</c:v>
                </c:pt>
                <c:pt idx="29">
                  <c:v>2.2597402597402602E-3</c:v>
                </c:pt>
                <c:pt idx="30">
                  <c:v>2.3376623376623385E-3</c:v>
                </c:pt>
                <c:pt idx="31">
                  <c:v>2.4155844155844164E-3</c:v>
                </c:pt>
                <c:pt idx="32">
                  <c:v>2.4935064935064947E-3</c:v>
                </c:pt>
                <c:pt idx="33">
                  <c:v>2.5714285714285726E-3</c:v>
                </c:pt>
                <c:pt idx="34">
                  <c:v>2.6493506493506505E-3</c:v>
                </c:pt>
                <c:pt idx="35">
                  <c:v>2.7272727272727288E-3</c:v>
                </c:pt>
                <c:pt idx="36">
                  <c:v>2.8051948051948067E-3</c:v>
                </c:pt>
                <c:pt idx="37">
                  <c:v>2.883116883116885E-3</c:v>
                </c:pt>
                <c:pt idx="38">
                  <c:v>2.9610389610389629E-3</c:v>
                </c:pt>
                <c:pt idx="39">
                  <c:v>3.0389610389610412E-3</c:v>
                </c:pt>
                <c:pt idx="40">
                  <c:v>3.116883116883119E-3</c:v>
                </c:pt>
              </c:numCache>
            </c:numRef>
          </c:xVal>
          <c:yVal>
            <c:numRef>
              <c:f>Data!$P$16:$P$56</c:f>
              <c:numCache>
                <c:formatCode>General</c:formatCode>
                <c:ptCount val="41"/>
                <c:pt idx="0">
                  <c:v>23.012083885553913</c:v>
                </c:pt>
                <c:pt idx="1">
                  <c:v>21.652826669185469</c:v>
                </c:pt>
                <c:pt idx="2">
                  <c:v>18.41754468095878</c:v>
                </c:pt>
                <c:pt idx="3">
                  <c:v>14.796718596824263</c:v>
                </c:pt>
                <c:pt idx="4">
                  <c:v>11.66885972876762</c:v>
                </c:pt>
                <c:pt idx="5">
                  <c:v>9.2442971877456372</c:v>
                </c:pt>
                <c:pt idx="6">
                  <c:v>7.4385659107606878</c:v>
                </c:pt>
                <c:pt idx="7">
                  <c:v>6.1047728895277897</c:v>
                </c:pt>
                <c:pt idx="8">
                  <c:v>5.113919532623532</c:v>
                </c:pt>
                <c:pt idx="9">
                  <c:v>4.3696572752679597</c:v>
                </c:pt>
                <c:pt idx="10">
                  <c:v>3.8038228675199139</c:v>
                </c:pt>
                <c:pt idx="11">
                  <c:v>3.3689297892310708</c:v>
                </c:pt>
                <c:pt idx="12">
                  <c:v>3.0318704997017449</c:v>
                </c:pt>
                <c:pt idx="13">
                  <c:v>2.7693943499296587</c:v>
                </c:pt>
                <c:pt idx="14">
                  <c:v>2.5650291073490918</c:v>
                </c:pt>
                <c:pt idx="15">
                  <c:v>2.407022195046288</c:v>
                </c:pt>
                <c:pt idx="16">
                  <c:v>2.2869689039341616</c:v>
                </c:pt>
                <c:pt idx="17">
                  <c:v>2.1988979353601534</c:v>
                </c:pt>
                <c:pt idx="18">
                  <c:v>2.1386634415978105</c:v>
                </c:pt>
                <c:pt idx="19">
                  <c:v>2.1035468322980253</c:v>
                </c:pt>
                <c:pt idx="20">
                  <c:v>2.0920076259594467</c:v>
                </c:pt>
                <c:pt idx="21">
                  <c:v>2.1035468322951423</c:v>
                </c:pt>
                <c:pt idx="22">
                  <c:v>2.1386634415919148</c:v>
                </c:pt>
                <c:pt idx="23">
                  <c:v>2.198897935350987</c:v>
                </c:pt>
                <c:pt idx="24">
                  <c:v>2.286968903921291</c:v>
                </c:pt>
                <c:pt idx="25">
                  <c:v>2.4070221950290964</c:v>
                </c:pt>
                <c:pt idx="26">
                  <c:v>2.5650291073267049</c:v>
                </c:pt>
                <c:pt idx="27">
                  <c:v>2.7693943499008502</c:v>
                </c:pt>
                <c:pt idx="28">
                  <c:v>3.0318704996647616</c:v>
                </c:pt>
                <c:pt idx="29">
                  <c:v>3.3689297891835159</c:v>
                </c:pt>
                <c:pt idx="30">
                  <c:v>3.8038228674583507</c:v>
                </c:pt>
                <c:pt idx="31">
                  <c:v>4.3696572751874854</c:v>
                </c:pt>
                <c:pt idx="32">
                  <c:v>5.1139195325170643</c:v>
                </c:pt>
                <c:pt idx="33">
                  <c:v>6.1047728893852131</c:v>
                </c:pt>
                <c:pt idx="34">
                  <c:v>7.4385659105679727</c:v>
                </c:pt>
                <c:pt idx="35">
                  <c:v>9.2442971874849391</c:v>
                </c:pt>
                <c:pt idx="36">
                  <c:v>11.668859728421607</c:v>
                </c:pt>
                <c:pt idx="37">
                  <c:v>14.796718596393971</c:v>
                </c:pt>
                <c:pt idx="38">
                  <c:v>18.417544680504225</c:v>
                </c:pt>
                <c:pt idx="39">
                  <c:v>21.652826668866989</c:v>
                </c:pt>
                <c:pt idx="40">
                  <c:v>23.012083885553913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96576"/>
        <c:axId val="101898496"/>
      </c:scatterChart>
      <c:valAx>
        <c:axId val="10189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numFmt formatCode="0.000000000" sourceLinked="1"/>
        <c:majorTickMark val="out"/>
        <c:minorTickMark val="none"/>
        <c:tickLblPos val="nextTo"/>
        <c:crossAx val="101898496"/>
        <c:crosses val="autoZero"/>
        <c:crossBetween val="midCat"/>
      </c:valAx>
      <c:valAx>
        <c:axId val="101898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Stress (MPa)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1896576"/>
        <c:crosses val="autoZero"/>
        <c:crossBetween val="midCat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Velocity (Meters per Second)</a:t>
            </a:r>
          </a:p>
        </c:rich>
      </c:tx>
      <c:layout>
        <c:manualLayout>
          <c:xMode val="edge"/>
          <c:yMode val="edge"/>
          <c:x val="0.36847944006999128"/>
          <c:y val="1.9575892316443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88888888888892E-2"/>
          <c:y val="0.11764705882352941"/>
          <c:w val="0.88888888888888884"/>
          <c:h val="0.7734204793028322"/>
        </c:manualLayout>
      </c:layout>
      <c:lineChart>
        <c:grouping val="standard"/>
        <c:varyColors val="0"/>
        <c:ser>
          <c:idx val="0"/>
          <c:order val="0"/>
          <c:tx>
            <c:v>Time 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Data!$D$16:$D$56</c:f>
              <c:numCache>
                <c:formatCode>0.000000000</c:formatCode>
                <c:ptCount val="41"/>
                <c:pt idx="0">
                  <c:v>0</c:v>
                </c:pt>
                <c:pt idx="1">
                  <c:v>7.7922077922077933E-5</c:v>
                </c:pt>
                <c:pt idx="2">
                  <c:v>1.5584415584415587E-4</c:v>
                </c:pt>
                <c:pt idx="3">
                  <c:v>2.337662337662338E-4</c:v>
                </c:pt>
                <c:pt idx="4">
                  <c:v>3.1168831168831173E-4</c:v>
                </c:pt>
                <c:pt idx="5">
                  <c:v>3.8961038961038961E-4</c:v>
                </c:pt>
                <c:pt idx="6">
                  <c:v>4.675324675324676E-4</c:v>
                </c:pt>
                <c:pt idx="7">
                  <c:v>5.4545454545454558E-4</c:v>
                </c:pt>
                <c:pt idx="8">
                  <c:v>6.2337662337662357E-4</c:v>
                </c:pt>
                <c:pt idx="9">
                  <c:v>7.0129870129870145E-4</c:v>
                </c:pt>
                <c:pt idx="10">
                  <c:v>7.7922077922077944E-4</c:v>
                </c:pt>
                <c:pt idx="11">
                  <c:v>8.5714285714285742E-4</c:v>
                </c:pt>
                <c:pt idx="12">
                  <c:v>9.3506493506493541E-4</c:v>
                </c:pt>
                <c:pt idx="13">
                  <c:v>1.0129870129870133E-3</c:v>
                </c:pt>
                <c:pt idx="14">
                  <c:v>1.0909090909090912E-3</c:v>
                </c:pt>
                <c:pt idx="15">
                  <c:v>1.168831168831169E-3</c:v>
                </c:pt>
                <c:pt idx="16">
                  <c:v>1.2467532467532469E-3</c:v>
                </c:pt>
                <c:pt idx="17">
                  <c:v>1.3246753246753248E-3</c:v>
                </c:pt>
                <c:pt idx="18">
                  <c:v>1.4025974025974027E-3</c:v>
                </c:pt>
                <c:pt idx="19">
                  <c:v>1.4805194805194806E-3</c:v>
                </c:pt>
                <c:pt idx="20">
                  <c:v>1.5584415584415582E-3</c:v>
                </c:pt>
                <c:pt idx="21">
                  <c:v>1.6363636363636361E-3</c:v>
                </c:pt>
                <c:pt idx="22">
                  <c:v>1.714285714285714E-3</c:v>
                </c:pt>
                <c:pt idx="23">
                  <c:v>1.7922077922077919E-3</c:v>
                </c:pt>
                <c:pt idx="24">
                  <c:v>1.87012987012987E-3</c:v>
                </c:pt>
                <c:pt idx="25">
                  <c:v>1.9480519480519481E-3</c:v>
                </c:pt>
                <c:pt idx="26">
                  <c:v>2.0259740259740261E-3</c:v>
                </c:pt>
                <c:pt idx="27">
                  <c:v>2.103896103896104E-3</c:v>
                </c:pt>
                <c:pt idx="28">
                  <c:v>2.1818181818181823E-3</c:v>
                </c:pt>
                <c:pt idx="29">
                  <c:v>2.2597402597402602E-3</c:v>
                </c:pt>
                <c:pt idx="30">
                  <c:v>2.3376623376623385E-3</c:v>
                </c:pt>
                <c:pt idx="31">
                  <c:v>2.4155844155844164E-3</c:v>
                </c:pt>
                <c:pt idx="32">
                  <c:v>2.4935064935064947E-3</c:v>
                </c:pt>
                <c:pt idx="33">
                  <c:v>2.5714285714285726E-3</c:v>
                </c:pt>
                <c:pt idx="34">
                  <c:v>2.6493506493506505E-3</c:v>
                </c:pt>
                <c:pt idx="35">
                  <c:v>2.7272727272727288E-3</c:v>
                </c:pt>
                <c:pt idx="36">
                  <c:v>2.8051948051948067E-3</c:v>
                </c:pt>
                <c:pt idx="37">
                  <c:v>2.883116883116885E-3</c:v>
                </c:pt>
                <c:pt idx="38">
                  <c:v>2.9610389610389629E-3</c:v>
                </c:pt>
                <c:pt idx="39">
                  <c:v>3.0389610389610412E-3</c:v>
                </c:pt>
                <c:pt idx="40">
                  <c:v>3.116883116883119E-3</c:v>
                </c:pt>
              </c:numCache>
            </c:numRef>
          </c:cat>
          <c:val>
            <c:numRef>
              <c:f>Data!$D$16:$D$56</c:f>
              <c:numCache>
                <c:formatCode>0.000000000</c:formatCode>
                <c:ptCount val="41"/>
                <c:pt idx="0">
                  <c:v>0</c:v>
                </c:pt>
                <c:pt idx="1">
                  <c:v>7.7922077922077933E-5</c:v>
                </c:pt>
                <c:pt idx="2">
                  <c:v>1.5584415584415587E-4</c:v>
                </c:pt>
                <c:pt idx="3">
                  <c:v>2.337662337662338E-4</c:v>
                </c:pt>
                <c:pt idx="4">
                  <c:v>3.1168831168831173E-4</c:v>
                </c:pt>
                <c:pt idx="5">
                  <c:v>3.8961038961038961E-4</c:v>
                </c:pt>
                <c:pt idx="6">
                  <c:v>4.675324675324676E-4</c:v>
                </c:pt>
                <c:pt idx="7">
                  <c:v>5.4545454545454558E-4</c:v>
                </c:pt>
                <c:pt idx="8">
                  <c:v>6.2337662337662357E-4</c:v>
                </c:pt>
                <c:pt idx="9">
                  <c:v>7.0129870129870145E-4</c:v>
                </c:pt>
                <c:pt idx="10">
                  <c:v>7.7922077922077944E-4</c:v>
                </c:pt>
                <c:pt idx="11">
                  <c:v>8.5714285714285742E-4</c:v>
                </c:pt>
                <c:pt idx="12">
                  <c:v>9.3506493506493541E-4</c:v>
                </c:pt>
                <c:pt idx="13">
                  <c:v>1.0129870129870133E-3</c:v>
                </c:pt>
                <c:pt idx="14">
                  <c:v>1.0909090909090912E-3</c:v>
                </c:pt>
                <c:pt idx="15">
                  <c:v>1.168831168831169E-3</c:v>
                </c:pt>
                <c:pt idx="16">
                  <c:v>1.2467532467532469E-3</c:v>
                </c:pt>
                <c:pt idx="17">
                  <c:v>1.3246753246753248E-3</c:v>
                </c:pt>
                <c:pt idx="18">
                  <c:v>1.4025974025974027E-3</c:v>
                </c:pt>
                <c:pt idx="19">
                  <c:v>1.4805194805194806E-3</c:v>
                </c:pt>
                <c:pt idx="20">
                  <c:v>1.5584415584415582E-3</c:v>
                </c:pt>
                <c:pt idx="21">
                  <c:v>1.6363636363636361E-3</c:v>
                </c:pt>
                <c:pt idx="22">
                  <c:v>1.714285714285714E-3</c:v>
                </c:pt>
                <c:pt idx="23">
                  <c:v>1.7922077922077919E-3</c:v>
                </c:pt>
                <c:pt idx="24">
                  <c:v>1.87012987012987E-3</c:v>
                </c:pt>
                <c:pt idx="25">
                  <c:v>1.9480519480519481E-3</c:v>
                </c:pt>
                <c:pt idx="26">
                  <c:v>2.0259740259740261E-3</c:v>
                </c:pt>
                <c:pt idx="27">
                  <c:v>2.103896103896104E-3</c:v>
                </c:pt>
                <c:pt idx="28">
                  <c:v>2.1818181818181823E-3</c:v>
                </c:pt>
                <c:pt idx="29">
                  <c:v>2.2597402597402602E-3</c:v>
                </c:pt>
                <c:pt idx="30">
                  <c:v>2.3376623376623385E-3</c:v>
                </c:pt>
                <c:pt idx="31">
                  <c:v>2.4155844155844164E-3</c:v>
                </c:pt>
                <c:pt idx="32">
                  <c:v>2.4935064935064947E-3</c:v>
                </c:pt>
                <c:pt idx="33">
                  <c:v>2.5714285714285726E-3</c:v>
                </c:pt>
                <c:pt idx="34">
                  <c:v>2.6493506493506505E-3</c:v>
                </c:pt>
                <c:pt idx="35">
                  <c:v>2.7272727272727288E-3</c:v>
                </c:pt>
                <c:pt idx="36">
                  <c:v>2.8051948051948067E-3</c:v>
                </c:pt>
                <c:pt idx="37">
                  <c:v>2.883116883116885E-3</c:v>
                </c:pt>
                <c:pt idx="38">
                  <c:v>2.9610389610389629E-3</c:v>
                </c:pt>
                <c:pt idx="39">
                  <c:v>3.0389610389610412E-3</c:v>
                </c:pt>
                <c:pt idx="40">
                  <c:v>3.116883116883119E-3</c:v>
                </c:pt>
              </c:numCache>
            </c:numRef>
          </c:val>
          <c:smooth val="0"/>
        </c:ser>
        <c:ser>
          <c:idx val="1"/>
          <c:order val="1"/>
          <c:tx>
            <c:v>"Velocity (M/S)"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Data!$D$16:$D$56</c:f>
              <c:numCache>
                <c:formatCode>0.000000000</c:formatCode>
                <c:ptCount val="41"/>
                <c:pt idx="0">
                  <c:v>0</c:v>
                </c:pt>
                <c:pt idx="1">
                  <c:v>7.7922077922077933E-5</c:v>
                </c:pt>
                <c:pt idx="2">
                  <c:v>1.5584415584415587E-4</c:v>
                </c:pt>
                <c:pt idx="3">
                  <c:v>2.337662337662338E-4</c:v>
                </c:pt>
                <c:pt idx="4">
                  <c:v>3.1168831168831173E-4</c:v>
                </c:pt>
                <c:pt idx="5">
                  <c:v>3.8961038961038961E-4</c:v>
                </c:pt>
                <c:pt idx="6">
                  <c:v>4.675324675324676E-4</c:v>
                </c:pt>
                <c:pt idx="7">
                  <c:v>5.4545454545454558E-4</c:v>
                </c:pt>
                <c:pt idx="8">
                  <c:v>6.2337662337662357E-4</c:v>
                </c:pt>
                <c:pt idx="9">
                  <c:v>7.0129870129870145E-4</c:v>
                </c:pt>
                <c:pt idx="10">
                  <c:v>7.7922077922077944E-4</c:v>
                </c:pt>
                <c:pt idx="11">
                  <c:v>8.5714285714285742E-4</c:v>
                </c:pt>
                <c:pt idx="12">
                  <c:v>9.3506493506493541E-4</c:v>
                </c:pt>
                <c:pt idx="13">
                  <c:v>1.0129870129870133E-3</c:v>
                </c:pt>
                <c:pt idx="14">
                  <c:v>1.0909090909090912E-3</c:v>
                </c:pt>
                <c:pt idx="15">
                  <c:v>1.168831168831169E-3</c:v>
                </c:pt>
                <c:pt idx="16">
                  <c:v>1.2467532467532469E-3</c:v>
                </c:pt>
                <c:pt idx="17">
                  <c:v>1.3246753246753248E-3</c:v>
                </c:pt>
                <c:pt idx="18">
                  <c:v>1.4025974025974027E-3</c:v>
                </c:pt>
                <c:pt idx="19">
                  <c:v>1.4805194805194806E-3</c:v>
                </c:pt>
                <c:pt idx="20">
                  <c:v>1.5584415584415582E-3</c:v>
                </c:pt>
                <c:pt idx="21">
                  <c:v>1.6363636363636361E-3</c:v>
                </c:pt>
                <c:pt idx="22">
                  <c:v>1.714285714285714E-3</c:v>
                </c:pt>
                <c:pt idx="23">
                  <c:v>1.7922077922077919E-3</c:v>
                </c:pt>
                <c:pt idx="24">
                  <c:v>1.87012987012987E-3</c:v>
                </c:pt>
                <c:pt idx="25">
                  <c:v>1.9480519480519481E-3</c:v>
                </c:pt>
                <c:pt idx="26">
                  <c:v>2.0259740259740261E-3</c:v>
                </c:pt>
                <c:pt idx="27">
                  <c:v>2.103896103896104E-3</c:v>
                </c:pt>
                <c:pt idx="28">
                  <c:v>2.1818181818181823E-3</c:v>
                </c:pt>
                <c:pt idx="29">
                  <c:v>2.2597402597402602E-3</c:v>
                </c:pt>
                <c:pt idx="30">
                  <c:v>2.3376623376623385E-3</c:v>
                </c:pt>
                <c:pt idx="31">
                  <c:v>2.4155844155844164E-3</c:v>
                </c:pt>
                <c:pt idx="32">
                  <c:v>2.4935064935064947E-3</c:v>
                </c:pt>
                <c:pt idx="33">
                  <c:v>2.5714285714285726E-3</c:v>
                </c:pt>
                <c:pt idx="34">
                  <c:v>2.6493506493506505E-3</c:v>
                </c:pt>
                <c:pt idx="35">
                  <c:v>2.7272727272727288E-3</c:v>
                </c:pt>
                <c:pt idx="36">
                  <c:v>2.8051948051948067E-3</c:v>
                </c:pt>
                <c:pt idx="37">
                  <c:v>2.883116883116885E-3</c:v>
                </c:pt>
                <c:pt idx="38">
                  <c:v>2.9610389610389629E-3</c:v>
                </c:pt>
                <c:pt idx="39">
                  <c:v>3.0389610389610412E-3</c:v>
                </c:pt>
                <c:pt idx="40">
                  <c:v>3.116883116883119E-3</c:v>
                </c:pt>
              </c:numCache>
            </c:numRef>
          </c:cat>
          <c:val>
            <c:numRef>
              <c:f>Data!$M$16:$M$56</c:f>
              <c:numCache>
                <c:formatCode>0.00</c:formatCode>
                <c:ptCount val="41"/>
                <c:pt idx="0">
                  <c:v>0</c:v>
                </c:pt>
                <c:pt idx="1">
                  <c:v>-7.5295637877161417</c:v>
                </c:pt>
                <c:pt idx="2">
                  <c:v>-14.787745788448744</c:v>
                </c:pt>
                <c:pt idx="3">
                  <c:v>-21.51717849498608</c:v>
                </c:pt>
                <c:pt idx="4">
                  <c:v>-27.487847058595804</c:v>
                </c:pt>
                <c:pt idx="5">
                  <c:v>-32.508998621430713</c:v>
                </c:pt>
                <c:pt idx="6">
                  <c:v>-36.438757873502894</c:v>
                </c:pt>
                <c:pt idx="7">
                  <c:v>-39.1905185726159</c:v>
                </c:pt>
                <c:pt idx="8">
                  <c:v>-40.735261531368081</c:v>
                </c:pt>
                <c:pt idx="9">
                  <c:v>-41.099260330708056</c:v>
                </c:pt>
                <c:pt idx="10">
                  <c:v>-40.357193752239233</c:v>
                </c:pt>
                <c:pt idx="11">
                  <c:v>-38.621399125746393</c:v>
                </c:pt>
                <c:pt idx="12">
                  <c:v>-36.028682663551166</c:v>
                </c:pt>
                <c:pt idx="13">
                  <c:v>-32.726527289771795</c:v>
                </c:pt>
                <c:pt idx="14">
                  <c:v>-28.860553308237876</c:v>
                </c:pt>
                <c:pt idx="15">
                  <c:v>-24.564692122388166</c:v>
                </c:pt>
                <c:pt idx="16">
                  <c:v>-19.954879564477537</c:v>
                </c:pt>
                <c:pt idx="17">
                  <c:v>-15.126386624508413</c:v>
                </c:pt>
                <c:pt idx="18">
                  <c:v>-10.154371641213732</c:v>
                </c:pt>
                <c:pt idx="19">
                  <c:v>-5.0969482428624966</c:v>
                </c:pt>
                <c:pt idx="20">
                  <c:v>-3.1816807356649776E-10</c:v>
                </c:pt>
                <c:pt idx="21">
                  <c:v>5.0969482422285441</c:v>
                </c:pt>
                <c:pt idx="22">
                  <c:v>10.154371640587373</c:v>
                </c:pt>
                <c:pt idx="23">
                  <c:v>15.126386623896019</c:v>
                </c:pt>
                <c:pt idx="24">
                  <c:v>19.954879563887342</c:v>
                </c:pt>
                <c:pt idx="25">
                  <c:v>24.564692121830756</c:v>
                </c:pt>
                <c:pt idx="26">
                  <c:v>28.860553307726445</c:v>
                </c:pt>
                <c:pt idx="27">
                  <c:v>32.726527289321993</c:v>
                </c:pt>
                <c:pt idx="28">
                  <c:v>36.028682663180582</c:v>
                </c:pt>
                <c:pt idx="29">
                  <c:v>38.621399125473545</c:v>
                </c:pt>
                <c:pt idx="30">
                  <c:v>40.357193752082125</c:v>
                </c:pt>
                <c:pt idx="31">
                  <c:v>41.09926033068249</c:v>
                </c:pt>
                <c:pt idx="32">
                  <c:v>40.735261531485982</c:v>
                </c:pt>
                <c:pt idx="33">
                  <c:v>39.19051857288374</c:v>
                </c:pt>
                <c:pt idx="34">
                  <c:v>36.438757873920594</c:v>
                </c:pt>
                <c:pt idx="35">
                  <c:v>32.508998621991061</c:v>
                </c:pt>
                <c:pt idx="36">
                  <c:v>27.487847059284459</c:v>
                </c:pt>
                <c:pt idx="37">
                  <c:v>21.517178495782137</c:v>
                </c:pt>
                <c:pt idx="38">
                  <c:v>14.787745789325745</c:v>
                </c:pt>
                <c:pt idx="39">
                  <c:v>7.5295637886434417</c:v>
                </c:pt>
                <c:pt idx="4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40288"/>
        <c:axId val="101342208"/>
      </c:lineChart>
      <c:catAx>
        <c:axId val="10134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(seconds)</a:t>
                </a:r>
              </a:p>
            </c:rich>
          </c:tx>
          <c:layout>
            <c:manualLayout>
              <c:xMode val="edge"/>
              <c:yMode val="edge"/>
              <c:x val="0.47724747739865853"/>
              <c:y val="0.93474714014300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342208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0134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Velocity (m/s)</a:t>
                </a:r>
              </a:p>
            </c:rich>
          </c:tx>
          <c:layout>
            <c:manualLayout>
              <c:xMode val="edge"/>
              <c:yMode val="edge"/>
              <c:x val="3.5683872849227177E-4"/>
              <c:y val="0.2890567380991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34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Acceleration vs.</a:t>
            </a:r>
            <a:r>
              <a:rPr lang="en-US" baseline="0"/>
              <a:t> Time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Data!$D$16:$D$56</c:f>
              <c:numCache>
                <c:formatCode>0.000000000</c:formatCode>
                <c:ptCount val="41"/>
                <c:pt idx="0">
                  <c:v>0</c:v>
                </c:pt>
                <c:pt idx="1">
                  <c:v>7.7922077922077933E-5</c:v>
                </c:pt>
                <c:pt idx="2">
                  <c:v>1.5584415584415587E-4</c:v>
                </c:pt>
                <c:pt idx="3">
                  <c:v>2.337662337662338E-4</c:v>
                </c:pt>
                <c:pt idx="4">
                  <c:v>3.1168831168831173E-4</c:v>
                </c:pt>
                <c:pt idx="5">
                  <c:v>3.8961038961038961E-4</c:v>
                </c:pt>
                <c:pt idx="6">
                  <c:v>4.675324675324676E-4</c:v>
                </c:pt>
                <c:pt idx="7">
                  <c:v>5.4545454545454558E-4</c:v>
                </c:pt>
                <c:pt idx="8">
                  <c:v>6.2337662337662357E-4</c:v>
                </c:pt>
                <c:pt idx="9">
                  <c:v>7.0129870129870145E-4</c:v>
                </c:pt>
                <c:pt idx="10">
                  <c:v>7.7922077922077944E-4</c:v>
                </c:pt>
                <c:pt idx="11">
                  <c:v>8.5714285714285742E-4</c:v>
                </c:pt>
                <c:pt idx="12">
                  <c:v>9.3506493506493541E-4</c:v>
                </c:pt>
                <c:pt idx="13">
                  <c:v>1.0129870129870133E-3</c:v>
                </c:pt>
                <c:pt idx="14">
                  <c:v>1.0909090909090912E-3</c:v>
                </c:pt>
                <c:pt idx="15">
                  <c:v>1.168831168831169E-3</c:v>
                </c:pt>
                <c:pt idx="16">
                  <c:v>1.2467532467532469E-3</c:v>
                </c:pt>
                <c:pt idx="17">
                  <c:v>1.3246753246753248E-3</c:v>
                </c:pt>
                <c:pt idx="18">
                  <c:v>1.4025974025974027E-3</c:v>
                </c:pt>
                <c:pt idx="19">
                  <c:v>1.4805194805194806E-3</c:v>
                </c:pt>
                <c:pt idx="20">
                  <c:v>1.5584415584415582E-3</c:v>
                </c:pt>
                <c:pt idx="21">
                  <c:v>1.6363636363636361E-3</c:v>
                </c:pt>
                <c:pt idx="22">
                  <c:v>1.714285714285714E-3</c:v>
                </c:pt>
                <c:pt idx="23">
                  <c:v>1.7922077922077919E-3</c:v>
                </c:pt>
                <c:pt idx="24">
                  <c:v>1.87012987012987E-3</c:v>
                </c:pt>
                <c:pt idx="25">
                  <c:v>1.9480519480519481E-3</c:v>
                </c:pt>
                <c:pt idx="26">
                  <c:v>2.0259740259740261E-3</c:v>
                </c:pt>
                <c:pt idx="27">
                  <c:v>2.103896103896104E-3</c:v>
                </c:pt>
                <c:pt idx="28">
                  <c:v>2.1818181818181823E-3</c:v>
                </c:pt>
                <c:pt idx="29">
                  <c:v>2.2597402597402602E-3</c:v>
                </c:pt>
                <c:pt idx="30">
                  <c:v>2.3376623376623385E-3</c:v>
                </c:pt>
                <c:pt idx="31">
                  <c:v>2.4155844155844164E-3</c:v>
                </c:pt>
                <c:pt idx="32">
                  <c:v>2.4935064935064947E-3</c:v>
                </c:pt>
                <c:pt idx="33">
                  <c:v>2.5714285714285726E-3</c:v>
                </c:pt>
                <c:pt idx="34">
                  <c:v>2.6493506493506505E-3</c:v>
                </c:pt>
                <c:pt idx="35">
                  <c:v>2.7272727272727288E-3</c:v>
                </c:pt>
                <c:pt idx="36">
                  <c:v>2.8051948051948067E-3</c:v>
                </c:pt>
                <c:pt idx="37">
                  <c:v>2.883116883116885E-3</c:v>
                </c:pt>
                <c:pt idx="38">
                  <c:v>2.9610389610389629E-3</c:v>
                </c:pt>
                <c:pt idx="39">
                  <c:v>3.0389610389610412E-3</c:v>
                </c:pt>
                <c:pt idx="40">
                  <c:v>3.116883116883119E-3</c:v>
                </c:pt>
              </c:numCache>
            </c:numRef>
          </c:xVal>
          <c:yVal>
            <c:numRef>
              <c:f>Data!$N$16:$N$56</c:f>
              <c:numCache>
                <c:formatCode>General</c:formatCode>
                <c:ptCount val="41"/>
                <c:pt idx="0">
                  <c:v>-96576.447864791844</c:v>
                </c:pt>
                <c:pt idx="1">
                  <c:v>-94831.507154425984</c:v>
                </c:pt>
                <c:pt idx="2">
                  <c:v>-89686.718160875913</c:v>
                </c:pt>
                <c:pt idx="3">
                  <c:v>-81407.963135393133</c:v>
                </c:pt>
                <c:pt idx="4">
                  <c:v>-70423.783219462537</c:v>
                </c:pt>
                <c:pt idx="5">
                  <c:v>-57301.876411221652</c:v>
                </c:pt>
                <c:pt idx="6">
                  <c:v>-42713.95162033246</c:v>
                </c:pt>
                <c:pt idx="7">
                  <c:v>-27388.820821022524</c:v>
                </c:pt>
                <c:pt idx="8">
                  <c:v>-12056.095897969144</c:v>
                </c:pt>
                <c:pt idx="9">
                  <c:v>2613.9070603391456</c:v>
                </c:pt>
                <c:pt idx="10">
                  <c:v>16065.628373688387</c:v>
                </c:pt>
                <c:pt idx="11">
                  <c:v>27899.702429468332</c:v>
                </c:pt>
                <c:pt idx="12">
                  <c:v>37892.874639553178</c:v>
                </c:pt>
                <c:pt idx="13">
                  <c:v>45993.415459122079</c:v>
                </c:pt>
                <c:pt idx="14">
                  <c:v>52294.636203528615</c:v>
                </c:pt>
                <c:pt idx="15">
                  <c:v>56993.636208698852</c:v>
                </c:pt>
                <c:pt idx="16">
                  <c:v>60344.319350750935</c:v>
                </c:pt>
                <c:pt idx="17">
                  <c:v>62612.784705383856</c:v>
                </c:pt>
                <c:pt idx="18">
                  <c:v>64040.406161171799</c:v>
                </c:pt>
                <c:pt idx="19">
                  <c:v>64816.721657020607</c:v>
                </c:pt>
                <c:pt idx="20">
                  <c:v>65061.81620064014</c:v>
                </c:pt>
                <c:pt idx="21">
                  <c:v>64816.721657082599</c:v>
                </c:pt>
                <c:pt idx="22">
                  <c:v>64040.406161305931</c:v>
                </c:pt>
                <c:pt idx="23">
                  <c:v>62612.784705609709</c:v>
                </c:pt>
                <c:pt idx="24">
                  <c:v>60344.319351095844</c:v>
                </c:pt>
                <c:pt idx="25">
                  <c:v>56993.636209195123</c:v>
                </c:pt>
                <c:pt idx="26">
                  <c:v>52294.636204209492</c:v>
                </c:pt>
                <c:pt idx="27">
                  <c:v>45993.415460016666</c:v>
                </c:pt>
                <c:pt idx="28">
                  <c:v>37892.874640680537</c:v>
                </c:pt>
                <c:pt idx="29">
                  <c:v>27899.702430831792</c:v>
                </c:pt>
                <c:pt idx="30">
                  <c:v>16065.628375271161</c:v>
                </c:pt>
                <c:pt idx="31">
                  <c:v>2613.9070621022333</c:v>
                </c:pt>
                <c:pt idx="32">
                  <c:v>-12056.095896085921</c:v>
                </c:pt>
                <c:pt idx="33">
                  <c:v>-27388.820819096643</c:v>
                </c:pt>
                <c:pt idx="34">
                  <c:v>-42713.951618452396</c:v>
                </c:pt>
                <c:pt idx="35">
                  <c:v>-57301.876409479584</c:v>
                </c:pt>
                <c:pt idx="36">
                  <c:v>-70423.783217946868</c:v>
                </c:pt>
                <c:pt idx="37">
                  <c:v>-81407.963134181933</c:v>
                </c:pt>
                <c:pt idx="38">
                  <c:v>-89686.718160031902</c:v>
                </c:pt>
                <c:pt idx="39">
                  <c:v>-94831.507153992789</c:v>
                </c:pt>
                <c:pt idx="40">
                  <c:v>-96576.447864791844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46816"/>
        <c:axId val="105748736"/>
      </c:scatterChart>
      <c:valAx>
        <c:axId val="10574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numFmt formatCode="0.000000000" sourceLinked="1"/>
        <c:majorTickMark val="out"/>
        <c:minorTickMark val="none"/>
        <c:tickLblPos val="nextTo"/>
        <c:crossAx val="105748736"/>
        <c:crosses val="autoZero"/>
        <c:crossBetween val="midCat"/>
      </c:valAx>
      <c:valAx>
        <c:axId val="105748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Acceleration (m/s/s)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746816"/>
        <c:crosses val="autoZero"/>
        <c:crossBetween val="midCat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Internal</a:t>
            </a:r>
            <a:r>
              <a:rPr lang="en-US" baseline="0"/>
              <a:t> Pressure vs. Time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Data!$D$16:$D$56</c:f>
              <c:numCache>
                <c:formatCode>0.000000000</c:formatCode>
                <c:ptCount val="41"/>
                <c:pt idx="0">
                  <c:v>0</c:v>
                </c:pt>
                <c:pt idx="1">
                  <c:v>7.7922077922077933E-5</c:v>
                </c:pt>
                <c:pt idx="2">
                  <c:v>1.5584415584415587E-4</c:v>
                </c:pt>
                <c:pt idx="3">
                  <c:v>2.337662337662338E-4</c:v>
                </c:pt>
                <c:pt idx="4">
                  <c:v>3.1168831168831173E-4</c:v>
                </c:pt>
                <c:pt idx="5">
                  <c:v>3.8961038961038961E-4</c:v>
                </c:pt>
                <c:pt idx="6">
                  <c:v>4.675324675324676E-4</c:v>
                </c:pt>
                <c:pt idx="7">
                  <c:v>5.4545454545454558E-4</c:v>
                </c:pt>
                <c:pt idx="8">
                  <c:v>6.2337662337662357E-4</c:v>
                </c:pt>
                <c:pt idx="9">
                  <c:v>7.0129870129870145E-4</c:v>
                </c:pt>
                <c:pt idx="10">
                  <c:v>7.7922077922077944E-4</c:v>
                </c:pt>
                <c:pt idx="11">
                  <c:v>8.5714285714285742E-4</c:v>
                </c:pt>
                <c:pt idx="12">
                  <c:v>9.3506493506493541E-4</c:v>
                </c:pt>
                <c:pt idx="13">
                  <c:v>1.0129870129870133E-3</c:v>
                </c:pt>
                <c:pt idx="14">
                  <c:v>1.0909090909090912E-3</c:v>
                </c:pt>
                <c:pt idx="15">
                  <c:v>1.168831168831169E-3</c:v>
                </c:pt>
                <c:pt idx="16">
                  <c:v>1.2467532467532469E-3</c:v>
                </c:pt>
                <c:pt idx="17">
                  <c:v>1.3246753246753248E-3</c:v>
                </c:pt>
                <c:pt idx="18">
                  <c:v>1.4025974025974027E-3</c:v>
                </c:pt>
                <c:pt idx="19">
                  <c:v>1.4805194805194806E-3</c:v>
                </c:pt>
                <c:pt idx="20">
                  <c:v>1.5584415584415582E-3</c:v>
                </c:pt>
                <c:pt idx="21">
                  <c:v>1.6363636363636361E-3</c:v>
                </c:pt>
                <c:pt idx="22">
                  <c:v>1.714285714285714E-3</c:v>
                </c:pt>
                <c:pt idx="23">
                  <c:v>1.7922077922077919E-3</c:v>
                </c:pt>
                <c:pt idx="24">
                  <c:v>1.87012987012987E-3</c:v>
                </c:pt>
                <c:pt idx="25">
                  <c:v>1.9480519480519481E-3</c:v>
                </c:pt>
                <c:pt idx="26">
                  <c:v>2.0259740259740261E-3</c:v>
                </c:pt>
                <c:pt idx="27">
                  <c:v>2.103896103896104E-3</c:v>
                </c:pt>
                <c:pt idx="28">
                  <c:v>2.1818181818181823E-3</c:v>
                </c:pt>
                <c:pt idx="29">
                  <c:v>2.2597402597402602E-3</c:v>
                </c:pt>
                <c:pt idx="30">
                  <c:v>2.3376623376623385E-3</c:v>
                </c:pt>
                <c:pt idx="31">
                  <c:v>2.4155844155844164E-3</c:v>
                </c:pt>
                <c:pt idx="32">
                  <c:v>2.4935064935064947E-3</c:v>
                </c:pt>
                <c:pt idx="33">
                  <c:v>2.5714285714285726E-3</c:v>
                </c:pt>
                <c:pt idx="34">
                  <c:v>2.6493506493506505E-3</c:v>
                </c:pt>
                <c:pt idx="35">
                  <c:v>2.7272727272727288E-3</c:v>
                </c:pt>
                <c:pt idx="36">
                  <c:v>2.8051948051948067E-3</c:v>
                </c:pt>
                <c:pt idx="37">
                  <c:v>2.883116883116885E-3</c:v>
                </c:pt>
                <c:pt idx="38">
                  <c:v>2.9610389610389629E-3</c:v>
                </c:pt>
                <c:pt idx="39">
                  <c:v>3.0389610389610412E-3</c:v>
                </c:pt>
                <c:pt idx="40">
                  <c:v>3.116883116883119E-3</c:v>
                </c:pt>
              </c:numCache>
            </c:numRef>
          </c:xVal>
          <c:yVal>
            <c:numRef>
              <c:f>Data!$O$16:$O$56</c:f>
              <c:numCache>
                <c:formatCode>General</c:formatCode>
                <c:ptCount val="41"/>
                <c:pt idx="0">
                  <c:v>2.9821782178217826</c:v>
                </c:pt>
                <c:pt idx="1">
                  <c:v>2.8060295785577085</c:v>
                </c:pt>
                <c:pt idx="2">
                  <c:v>2.3867634433487397</c:v>
                </c:pt>
                <c:pt idx="3">
                  <c:v>1.9175339406088585</c:v>
                </c:pt>
                <c:pt idx="4">
                  <c:v>1.5121889648504976</c:v>
                </c:pt>
                <c:pt idx="5">
                  <c:v>1.1979854518813222</c:v>
                </c:pt>
                <c:pt idx="6">
                  <c:v>0.96397741904755851</c:v>
                </c:pt>
                <c:pt idx="7">
                  <c:v>0.79112873160207065</c:v>
                </c:pt>
                <c:pt idx="8">
                  <c:v>0.66272222514611068</c:v>
                </c:pt>
                <c:pt idx="9">
                  <c:v>0.5662719122030927</c:v>
                </c:pt>
                <c:pt idx="10">
                  <c:v>0.49294439201533574</c:v>
                </c:pt>
                <c:pt idx="11">
                  <c:v>0.4365857992166795</c:v>
                </c:pt>
                <c:pt idx="12">
                  <c:v>0.3929056667980832</c:v>
                </c:pt>
                <c:pt idx="13">
                  <c:v>0.358890900450068</c:v>
                </c:pt>
                <c:pt idx="14">
                  <c:v>0.33240683329932103</c:v>
                </c:pt>
                <c:pt idx="15">
                  <c:v>0.31193042731722298</c:v>
                </c:pt>
                <c:pt idx="16">
                  <c:v>0.29637250081595767</c:v>
                </c:pt>
                <c:pt idx="17">
                  <c:v>0.28495922223544845</c:v>
                </c:pt>
                <c:pt idx="18">
                  <c:v>0.27715332355400196</c:v>
                </c:pt>
                <c:pt idx="19">
                  <c:v>0.27260249765494815</c:v>
                </c:pt>
                <c:pt idx="20">
                  <c:v>0.27110711071107113</c:v>
                </c:pt>
                <c:pt idx="21">
                  <c:v>0.27260249765457456</c:v>
                </c:pt>
                <c:pt idx="22">
                  <c:v>0.27715332355323791</c:v>
                </c:pt>
                <c:pt idx="23">
                  <c:v>0.28495922223426057</c:v>
                </c:pt>
                <c:pt idx="24">
                  <c:v>0.29637250081428973</c:v>
                </c:pt>
                <c:pt idx="25">
                  <c:v>0.3119304273149951</c:v>
                </c:pt>
                <c:pt idx="26">
                  <c:v>0.3324068332964199</c:v>
                </c:pt>
                <c:pt idx="27">
                  <c:v>0.35889090044633465</c:v>
                </c:pt>
                <c:pt idx="28">
                  <c:v>0.39290566679329053</c:v>
                </c:pt>
                <c:pt idx="29">
                  <c:v>0.43658579921051682</c:v>
                </c:pt>
                <c:pt idx="30">
                  <c:v>0.49294439200735762</c:v>
                </c:pt>
                <c:pt idx="31">
                  <c:v>0.56627191219266382</c:v>
                </c:pt>
                <c:pt idx="32">
                  <c:v>0.66272222513231338</c:v>
                </c:pt>
                <c:pt idx="33">
                  <c:v>0.79112873158359387</c:v>
                </c:pt>
                <c:pt idx="34">
                  <c:v>0.96397741902258405</c:v>
                </c:pt>
                <c:pt idx="35">
                  <c:v>1.1979854518475379</c:v>
                </c:pt>
                <c:pt idx="36">
                  <c:v>1.512188964805657</c:v>
                </c:pt>
                <c:pt idx="37">
                  <c:v>1.917533940553096</c:v>
                </c:pt>
                <c:pt idx="38">
                  <c:v>2.386763443289833</c:v>
                </c:pt>
                <c:pt idx="39">
                  <c:v>2.8060295785164358</c:v>
                </c:pt>
                <c:pt idx="40">
                  <c:v>2.9821782178217826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90848"/>
        <c:axId val="105793024"/>
      </c:scatterChart>
      <c:valAx>
        <c:axId val="10579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(seconds)</a:t>
                </a:r>
              </a:p>
            </c:rich>
          </c:tx>
          <c:overlay val="0"/>
        </c:title>
        <c:numFmt formatCode="0.000000000" sourceLinked="1"/>
        <c:majorTickMark val="out"/>
        <c:minorTickMark val="none"/>
        <c:tickLblPos val="nextTo"/>
        <c:crossAx val="105793024"/>
        <c:crosses val="autoZero"/>
        <c:crossBetween val="midCat"/>
      </c:valAx>
      <c:valAx>
        <c:axId val="105793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Pressure (MPa)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790848"/>
        <c:crosses val="autoZero"/>
        <c:crossBetween val="midCat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Acceleration (meters/second/second)</a:t>
            </a:r>
          </a:p>
        </c:rich>
      </c:tx>
      <c:layout>
        <c:manualLayout>
          <c:xMode val="edge"/>
          <c:yMode val="edge"/>
          <c:x val="0.32741393992417617"/>
          <c:y val="1.9575892316443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62962962962964"/>
          <c:y val="0.11764705882352941"/>
          <c:w val="0.82814814814814819"/>
          <c:h val="0.7734204793028322"/>
        </c:manualLayout>
      </c:layout>
      <c:lineChart>
        <c:grouping val="standard"/>
        <c:varyColors val="0"/>
        <c:ser>
          <c:idx val="0"/>
          <c:order val="0"/>
          <c:tx>
            <c:strRef>
              <c:f>Data!$C$15</c:f>
              <c:strCache>
                <c:ptCount val="1"/>
                <c:pt idx="0">
                  <c:v>Time(min)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Data!$C$16:$C$56</c:f>
              <c:numCache>
                <c:formatCode>0.000000000</c:formatCode>
                <c:ptCount val="41"/>
                <c:pt idx="0">
                  <c:v>0</c:v>
                </c:pt>
                <c:pt idx="1">
                  <c:v>1.2987012987012988E-6</c:v>
                </c:pt>
                <c:pt idx="2">
                  <c:v>2.5974025974025976E-6</c:v>
                </c:pt>
                <c:pt idx="3">
                  <c:v>3.8961038961038966E-6</c:v>
                </c:pt>
                <c:pt idx="4">
                  <c:v>5.1948051948051952E-6</c:v>
                </c:pt>
                <c:pt idx="5">
                  <c:v>6.4935064935064938E-6</c:v>
                </c:pt>
                <c:pt idx="6">
                  <c:v>7.7922077922077933E-6</c:v>
                </c:pt>
                <c:pt idx="7">
                  <c:v>9.0909090909090927E-6</c:v>
                </c:pt>
                <c:pt idx="8">
                  <c:v>1.0389610389610392E-5</c:v>
                </c:pt>
                <c:pt idx="9">
                  <c:v>1.1688311688311692E-5</c:v>
                </c:pt>
                <c:pt idx="10">
                  <c:v>1.2987012987012991E-5</c:v>
                </c:pt>
                <c:pt idx="11">
                  <c:v>1.4285714285714291E-5</c:v>
                </c:pt>
                <c:pt idx="12">
                  <c:v>1.558441558441559E-5</c:v>
                </c:pt>
                <c:pt idx="13">
                  <c:v>1.6883116883116888E-5</c:v>
                </c:pt>
                <c:pt idx="14">
                  <c:v>1.8181818181818185E-5</c:v>
                </c:pt>
                <c:pt idx="15">
                  <c:v>1.9480519480519483E-5</c:v>
                </c:pt>
                <c:pt idx="16">
                  <c:v>2.0779220779220781E-5</c:v>
                </c:pt>
                <c:pt idx="17">
                  <c:v>2.2077922077922079E-5</c:v>
                </c:pt>
                <c:pt idx="18">
                  <c:v>2.3376623376623376E-5</c:v>
                </c:pt>
                <c:pt idx="19">
                  <c:v>2.4675324675324674E-5</c:v>
                </c:pt>
                <c:pt idx="20">
                  <c:v>2.5974025974025972E-5</c:v>
                </c:pt>
                <c:pt idx="21">
                  <c:v>2.727272727272727E-5</c:v>
                </c:pt>
                <c:pt idx="22">
                  <c:v>2.8571428571428567E-5</c:v>
                </c:pt>
                <c:pt idx="23">
                  <c:v>2.9870129870129865E-5</c:v>
                </c:pt>
                <c:pt idx="24">
                  <c:v>3.1168831168831166E-5</c:v>
                </c:pt>
                <c:pt idx="25">
                  <c:v>3.2467532467532468E-5</c:v>
                </c:pt>
                <c:pt idx="26">
                  <c:v>3.3766233766233769E-5</c:v>
                </c:pt>
                <c:pt idx="27">
                  <c:v>3.506493506493507E-5</c:v>
                </c:pt>
                <c:pt idx="28">
                  <c:v>3.6363636363636371E-5</c:v>
                </c:pt>
                <c:pt idx="29">
                  <c:v>3.7662337662337672E-5</c:v>
                </c:pt>
                <c:pt idx="30">
                  <c:v>3.8961038961038973E-5</c:v>
                </c:pt>
                <c:pt idx="31">
                  <c:v>4.0259740259740274E-5</c:v>
                </c:pt>
                <c:pt idx="32">
                  <c:v>4.1558441558441575E-5</c:v>
                </c:pt>
                <c:pt idx="33">
                  <c:v>4.2857142857142877E-5</c:v>
                </c:pt>
                <c:pt idx="34">
                  <c:v>4.4155844155844178E-5</c:v>
                </c:pt>
                <c:pt idx="35">
                  <c:v>4.5454545454545479E-5</c:v>
                </c:pt>
                <c:pt idx="36">
                  <c:v>4.675324675324678E-5</c:v>
                </c:pt>
                <c:pt idx="37">
                  <c:v>4.8051948051948081E-5</c:v>
                </c:pt>
                <c:pt idx="38">
                  <c:v>4.9350649350649382E-5</c:v>
                </c:pt>
                <c:pt idx="39">
                  <c:v>5.0649350649350683E-5</c:v>
                </c:pt>
                <c:pt idx="40">
                  <c:v>5.1948051948051985E-5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Data!$N$15</c:f>
              <c:strCache>
                <c:ptCount val="1"/>
                <c:pt idx="0">
                  <c:v>meters/second/second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val>
            <c:numRef>
              <c:f>Data!$N$16:$N$56</c:f>
              <c:numCache>
                <c:formatCode>General</c:formatCode>
                <c:ptCount val="41"/>
                <c:pt idx="0">
                  <c:v>-96576.447864791844</c:v>
                </c:pt>
                <c:pt idx="1">
                  <c:v>-94831.507154425984</c:v>
                </c:pt>
                <c:pt idx="2">
                  <c:v>-89686.718160875913</c:v>
                </c:pt>
                <c:pt idx="3">
                  <c:v>-81407.963135393133</c:v>
                </c:pt>
                <c:pt idx="4">
                  <c:v>-70423.783219462537</c:v>
                </c:pt>
                <c:pt idx="5">
                  <c:v>-57301.876411221652</c:v>
                </c:pt>
                <c:pt idx="6">
                  <c:v>-42713.95162033246</c:v>
                </c:pt>
                <c:pt idx="7">
                  <c:v>-27388.820821022524</c:v>
                </c:pt>
                <c:pt idx="8">
                  <c:v>-12056.095897969144</c:v>
                </c:pt>
                <c:pt idx="9">
                  <c:v>2613.9070603391456</c:v>
                </c:pt>
                <c:pt idx="10">
                  <c:v>16065.628373688387</c:v>
                </c:pt>
                <c:pt idx="11">
                  <c:v>27899.702429468332</c:v>
                </c:pt>
                <c:pt idx="12">
                  <c:v>37892.874639553178</c:v>
                </c:pt>
                <c:pt idx="13">
                  <c:v>45993.415459122079</c:v>
                </c:pt>
                <c:pt idx="14">
                  <c:v>52294.636203528615</c:v>
                </c:pt>
                <c:pt idx="15">
                  <c:v>56993.636208698852</c:v>
                </c:pt>
                <c:pt idx="16">
                  <c:v>60344.319350750935</c:v>
                </c:pt>
                <c:pt idx="17">
                  <c:v>62612.784705383856</c:v>
                </c:pt>
                <c:pt idx="18">
                  <c:v>64040.406161171799</c:v>
                </c:pt>
                <c:pt idx="19">
                  <c:v>64816.721657020607</c:v>
                </c:pt>
                <c:pt idx="20">
                  <c:v>65061.81620064014</c:v>
                </c:pt>
                <c:pt idx="21">
                  <c:v>64816.721657082599</c:v>
                </c:pt>
                <c:pt idx="22">
                  <c:v>64040.406161305931</c:v>
                </c:pt>
                <c:pt idx="23">
                  <c:v>62612.784705609709</c:v>
                </c:pt>
                <c:pt idx="24">
                  <c:v>60344.319351095844</c:v>
                </c:pt>
                <c:pt idx="25">
                  <c:v>56993.636209195123</c:v>
                </c:pt>
                <c:pt idx="26">
                  <c:v>52294.636204209492</c:v>
                </c:pt>
                <c:pt idx="27">
                  <c:v>45993.415460016666</c:v>
                </c:pt>
                <c:pt idx="28">
                  <c:v>37892.874640680537</c:v>
                </c:pt>
                <c:pt idx="29">
                  <c:v>27899.702430831792</c:v>
                </c:pt>
                <c:pt idx="30">
                  <c:v>16065.628375271161</c:v>
                </c:pt>
                <c:pt idx="31">
                  <c:v>2613.9070621022333</c:v>
                </c:pt>
                <c:pt idx="32">
                  <c:v>-12056.095896085921</c:v>
                </c:pt>
                <c:pt idx="33">
                  <c:v>-27388.820819096643</c:v>
                </c:pt>
                <c:pt idx="34">
                  <c:v>-42713.951618452396</c:v>
                </c:pt>
                <c:pt idx="35">
                  <c:v>-57301.876409479584</c:v>
                </c:pt>
                <c:pt idx="36">
                  <c:v>-70423.783217946868</c:v>
                </c:pt>
                <c:pt idx="37">
                  <c:v>-81407.963134181933</c:v>
                </c:pt>
                <c:pt idx="38">
                  <c:v>-89686.718160031902</c:v>
                </c:pt>
                <c:pt idx="39">
                  <c:v>-94831.507153992789</c:v>
                </c:pt>
                <c:pt idx="40">
                  <c:v>-96576.447864791844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66368"/>
        <c:axId val="105868288"/>
      </c:lineChart>
      <c:catAx>
        <c:axId val="10586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(seconds)</a:t>
                </a:r>
              </a:p>
            </c:rich>
          </c:tx>
          <c:layout>
            <c:manualLayout>
              <c:xMode val="edge"/>
              <c:yMode val="edge"/>
              <c:x val="0.50721423155438905"/>
              <c:y val="0.934747140143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682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0586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Acceleration 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44371948138694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66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88384"/>
        <c:axId val="105120128"/>
      </c:lineChart>
      <c:catAx>
        <c:axId val="1058883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05120128"/>
        <c:crosses val="autoZero"/>
        <c:auto val="1"/>
        <c:lblAlgn val="ctr"/>
        <c:lblOffset val="100"/>
        <c:noMultiLvlLbl val="0"/>
      </c:catAx>
      <c:valAx>
        <c:axId val="1051201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058883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6799999999999997"/>
          <c:y val="0.54861293379994169"/>
          <c:w val="1.6000000000000014E-2"/>
          <c:h val="1.3888888888888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Pressure</a:t>
            </a:r>
          </a:p>
        </c:rich>
      </c:tx>
      <c:layout>
        <c:manualLayout>
          <c:xMode val="edge"/>
          <c:yMode val="edge"/>
          <c:x val="0.42064368620589093"/>
          <c:y val="1.95758760241386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07407407407406E-2"/>
          <c:y val="0.11764705882352902"/>
          <c:w val="0.89777777777777812"/>
          <c:h val="0.74945533769063211"/>
        </c:manualLayout>
      </c:layout>
      <c:lineChart>
        <c:grouping val="standard"/>
        <c:varyColors val="0"/>
        <c:ser>
          <c:idx val="0"/>
          <c:order val="0"/>
          <c:tx>
            <c:strRef>
              <c:f>Data!$H$15</c:f>
              <c:strCache>
                <c:ptCount val="1"/>
                <c:pt idx="0">
                  <c:v>cc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Data!$H$16:$H$56</c:f>
              <c:numCache>
                <c:formatCode>0.00000000</c:formatCode>
                <c:ptCount val="41"/>
                <c:pt idx="0">
                  <c:v>76.943059901640112</c:v>
                </c:pt>
                <c:pt idx="1">
                  <c:v>81.773164119377697</c:v>
                </c:pt>
                <c:pt idx="2">
                  <c:v>96.137687164039875</c:v>
                </c:pt>
                <c:pt idx="3">
                  <c:v>119.66302780454041</c:v>
                </c:pt>
                <c:pt idx="4">
                  <c:v>151.73891794264819</c:v>
                </c:pt>
                <c:pt idx="5">
                  <c:v>191.5364805898819</c:v>
                </c:pt>
                <c:pt idx="6">
                  <c:v>238.03246084118831</c:v>
                </c:pt>
                <c:pt idx="7">
                  <c:v>290.03866006302837</c:v>
                </c:pt>
                <c:pt idx="8">
                  <c:v>346.23543400953406</c:v>
                </c:pt>
                <c:pt idx="9">
                  <c:v>405.20801457115704</c:v>
                </c:pt>
                <c:pt idx="10">
                  <c:v>465.48438519225351</c:v>
                </c:pt>
                <c:pt idx="11">
                  <c:v>525.57347871350885</c:v>
                </c:pt>
                <c:pt idx="12">
                  <c:v>584.002565097</c:v>
                </c:pt>
                <c:pt idx="13">
                  <c:v>639.35284222440725</c:v>
                </c:pt>
                <c:pt idx="14">
                  <c:v>690.29241960440902</c:v>
                </c:pt>
                <c:pt idx="15">
                  <c:v>735.60607480550971</c:v>
                </c:pt>
                <c:pt idx="16">
                  <c:v>774.22134853772161</c:v>
                </c:pt>
                <c:pt idx="17">
                  <c:v>805.23071143715231</c:v>
                </c:pt>
                <c:pt idx="18">
                  <c:v>827.90967219456411</c:v>
                </c:pt>
                <c:pt idx="19">
                  <c:v>841.7307956644936</c:v>
                </c:pt>
                <c:pt idx="20">
                  <c:v>846.37365891804131</c:v>
                </c:pt>
                <c:pt idx="21">
                  <c:v>841.73079566564707</c:v>
                </c:pt>
                <c:pt idx="22">
                  <c:v>827.9096721968466</c:v>
                </c:pt>
                <c:pt idx="23">
                  <c:v>805.23071144050914</c:v>
                </c:pt>
                <c:pt idx="24">
                  <c:v>774.22134854207889</c:v>
                </c:pt>
                <c:pt idx="25">
                  <c:v>735.60607481076363</c:v>
                </c:pt>
                <c:pt idx="26">
                  <c:v>690.29241961043374</c:v>
                </c:pt>
                <c:pt idx="27">
                  <c:v>639.35284223105805</c:v>
                </c:pt>
                <c:pt idx="28">
                  <c:v>584.00256510412362</c:v>
                </c:pt>
                <c:pt idx="29">
                  <c:v>525.57347872092771</c:v>
                </c:pt>
                <c:pt idx="30">
                  <c:v>465.4843851997872</c:v>
                </c:pt>
                <c:pt idx="31">
                  <c:v>405.20801457861967</c:v>
                </c:pt>
                <c:pt idx="32">
                  <c:v>346.23543401674237</c:v>
                </c:pt>
                <c:pt idx="33">
                  <c:v>290.03866006980218</c:v>
                </c:pt>
                <c:pt idx="34">
                  <c:v>238.03246084735522</c:v>
                </c:pt>
                <c:pt idx="35">
                  <c:v>191.53648059528342</c:v>
                </c:pt>
                <c:pt idx="36">
                  <c:v>151.73891794714766</c:v>
                </c:pt>
                <c:pt idx="37">
                  <c:v>119.66302780802025</c:v>
                </c:pt>
                <c:pt idx="38">
                  <c:v>96.137687166412604</c:v>
                </c:pt>
                <c:pt idx="39">
                  <c:v>81.773164120580475</c:v>
                </c:pt>
                <c:pt idx="40">
                  <c:v>76.943059901640112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Data!$O$15</c:f>
              <c:strCache>
                <c:ptCount val="1"/>
                <c:pt idx="0">
                  <c:v>MPa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Data!$O$16:$O$56</c:f>
              <c:numCache>
                <c:formatCode>General</c:formatCode>
                <c:ptCount val="41"/>
                <c:pt idx="0">
                  <c:v>2.9821782178217826</c:v>
                </c:pt>
                <c:pt idx="1">
                  <c:v>2.8060295785577085</c:v>
                </c:pt>
                <c:pt idx="2">
                  <c:v>2.3867634433487397</c:v>
                </c:pt>
                <c:pt idx="3">
                  <c:v>1.9175339406088585</c:v>
                </c:pt>
                <c:pt idx="4">
                  <c:v>1.5121889648504976</c:v>
                </c:pt>
                <c:pt idx="5">
                  <c:v>1.1979854518813222</c:v>
                </c:pt>
                <c:pt idx="6">
                  <c:v>0.96397741904755851</c:v>
                </c:pt>
                <c:pt idx="7">
                  <c:v>0.79112873160207065</c:v>
                </c:pt>
                <c:pt idx="8">
                  <c:v>0.66272222514611068</c:v>
                </c:pt>
                <c:pt idx="9">
                  <c:v>0.5662719122030927</c:v>
                </c:pt>
                <c:pt idx="10">
                  <c:v>0.49294439201533574</c:v>
                </c:pt>
                <c:pt idx="11">
                  <c:v>0.4365857992166795</c:v>
                </c:pt>
                <c:pt idx="12">
                  <c:v>0.3929056667980832</c:v>
                </c:pt>
                <c:pt idx="13">
                  <c:v>0.358890900450068</c:v>
                </c:pt>
                <c:pt idx="14">
                  <c:v>0.33240683329932103</c:v>
                </c:pt>
                <c:pt idx="15">
                  <c:v>0.31193042731722298</c:v>
                </c:pt>
                <c:pt idx="16">
                  <c:v>0.29637250081595767</c:v>
                </c:pt>
                <c:pt idx="17">
                  <c:v>0.28495922223544845</c:v>
                </c:pt>
                <c:pt idx="18">
                  <c:v>0.27715332355400196</c:v>
                </c:pt>
                <c:pt idx="19">
                  <c:v>0.27260249765494815</c:v>
                </c:pt>
                <c:pt idx="20">
                  <c:v>0.27110711071107113</c:v>
                </c:pt>
                <c:pt idx="21">
                  <c:v>0.27260249765457456</c:v>
                </c:pt>
                <c:pt idx="22">
                  <c:v>0.27715332355323791</c:v>
                </c:pt>
                <c:pt idx="23">
                  <c:v>0.28495922223426057</c:v>
                </c:pt>
                <c:pt idx="24">
                  <c:v>0.29637250081428973</c:v>
                </c:pt>
                <c:pt idx="25">
                  <c:v>0.3119304273149951</c:v>
                </c:pt>
                <c:pt idx="26">
                  <c:v>0.3324068332964199</c:v>
                </c:pt>
                <c:pt idx="27">
                  <c:v>0.35889090044633465</c:v>
                </c:pt>
                <c:pt idx="28">
                  <c:v>0.39290566679329053</c:v>
                </c:pt>
                <c:pt idx="29">
                  <c:v>0.43658579921051682</c:v>
                </c:pt>
                <c:pt idx="30">
                  <c:v>0.49294439200735762</c:v>
                </c:pt>
                <c:pt idx="31">
                  <c:v>0.56627191219266382</c:v>
                </c:pt>
                <c:pt idx="32">
                  <c:v>0.66272222513231338</c:v>
                </c:pt>
                <c:pt idx="33">
                  <c:v>0.79112873158359387</c:v>
                </c:pt>
                <c:pt idx="34">
                  <c:v>0.96397741902258405</c:v>
                </c:pt>
                <c:pt idx="35">
                  <c:v>1.1979854518475379</c:v>
                </c:pt>
                <c:pt idx="36">
                  <c:v>1.512188964805657</c:v>
                </c:pt>
                <c:pt idx="37">
                  <c:v>1.917533940553096</c:v>
                </c:pt>
                <c:pt idx="38">
                  <c:v>2.386763443289833</c:v>
                </c:pt>
                <c:pt idx="39">
                  <c:v>2.8060295785164358</c:v>
                </c:pt>
                <c:pt idx="40">
                  <c:v>2.9821782178217826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62336"/>
        <c:axId val="105668608"/>
      </c:lineChart>
      <c:catAx>
        <c:axId val="10566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Volume (cc)</a:t>
                </a:r>
              </a:p>
            </c:rich>
          </c:tx>
          <c:layout>
            <c:manualLayout>
              <c:xMode val="edge"/>
              <c:yMode val="edge"/>
              <c:x val="0.47724747739865853"/>
              <c:y val="0.93474730854424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6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66860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Pressure(MPa</a:t>
                </a:r>
                <a:r>
                  <a:rPr lang="en-US" baseline="0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913969087197431E-4"/>
              <c:y val="0.4072777073423166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62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FF66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14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413" cy="62944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</xdr:row>
      <xdr:rowOff>142875</xdr:rowOff>
    </xdr:from>
    <xdr:to>
      <xdr:col>5</xdr:col>
      <xdr:colOff>400050</xdr:colOff>
      <xdr:row>18</xdr:row>
      <xdr:rowOff>28575</xdr:rowOff>
    </xdr:to>
    <xdr:graphicFrame macro="">
      <xdr:nvGraphicFramePr>
        <xdr:cNvPr id="5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197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0"/>
  <sheetViews>
    <sheetView tabSelected="1" topLeftCell="I13" workbookViewId="0">
      <selection activeCell="P16" activeCellId="1" sqref="D16:D56 P16:P56"/>
    </sheetView>
  </sheetViews>
  <sheetFormatPr defaultColWidth="8.6640625" defaultRowHeight="15" x14ac:dyDescent="0.2"/>
  <cols>
    <col min="1" max="1" width="18.44140625" bestFit="1" customWidth="1"/>
    <col min="2" max="2" width="10.6640625" customWidth="1"/>
    <col min="3" max="4" width="11.44140625" style="4" customWidth="1"/>
    <col min="5" max="5" width="10.33203125" bestFit="1" customWidth="1"/>
    <col min="6" max="8" width="13.5546875" customWidth="1"/>
    <col min="9" max="9" width="16.5546875" customWidth="1"/>
    <col min="10" max="10" width="13.6640625" customWidth="1"/>
    <col min="11" max="11" width="19.33203125" bestFit="1" customWidth="1"/>
    <col min="12" max="12" width="14.44140625" bestFit="1" customWidth="1"/>
    <col min="13" max="13" width="11.88671875" bestFit="1" customWidth="1"/>
    <col min="14" max="14" width="22.33203125" customWidth="1"/>
    <col min="15" max="15" width="12.88671875" bestFit="1" customWidth="1"/>
    <col min="16" max="16" width="13.33203125" customWidth="1"/>
    <col min="17" max="17" width="21.88671875" bestFit="1" customWidth="1"/>
  </cols>
  <sheetData>
    <row r="2" spans="1:17" ht="18" x14ac:dyDescent="0.25">
      <c r="A2" s="8"/>
      <c r="B2" s="1"/>
      <c r="C2" s="5"/>
      <c r="D2" s="5"/>
      <c r="I2" s="8"/>
    </row>
    <row r="3" spans="1:17" ht="18" x14ac:dyDescent="0.25">
      <c r="A3" s="8"/>
      <c r="B3" s="1"/>
      <c r="C3" s="5"/>
      <c r="D3" s="5"/>
      <c r="I3" s="8"/>
    </row>
    <row r="4" spans="1:17" ht="18.75" thickBot="1" x14ac:dyDescent="0.3">
      <c r="C4"/>
      <c r="D4"/>
      <c r="I4" s="8"/>
    </row>
    <row r="5" spans="1:17" ht="16.5" thickBot="1" x14ac:dyDescent="0.3">
      <c r="A5" s="11" t="s">
        <v>16</v>
      </c>
      <c r="B5" s="13"/>
      <c r="C5" s="12"/>
      <c r="D5" s="18"/>
    </row>
    <row r="6" spans="1:17" ht="15.75" x14ac:dyDescent="0.25">
      <c r="A6" s="16" t="s">
        <v>15</v>
      </c>
      <c r="B6" s="16">
        <v>19250</v>
      </c>
      <c r="C6" s="17" t="s">
        <v>12</v>
      </c>
      <c r="D6" s="21"/>
      <c r="E6" s="23">
        <f>B6/60</f>
        <v>320.83333333333331</v>
      </c>
      <c r="F6" s="23" t="s">
        <v>22</v>
      </c>
      <c r="G6" s="25"/>
      <c r="H6" s="25"/>
    </row>
    <row r="7" spans="1:17" ht="15.75" x14ac:dyDescent="0.25">
      <c r="A7" s="16" t="s">
        <v>9</v>
      </c>
      <c r="B7" s="16">
        <v>4.016</v>
      </c>
      <c r="C7" s="17" t="s">
        <v>6</v>
      </c>
      <c r="D7" s="21"/>
      <c r="E7" s="23">
        <f>B7*0.0254</f>
        <v>0.1020064</v>
      </c>
      <c r="F7" s="23" t="s">
        <v>23</v>
      </c>
      <c r="G7" s="25"/>
      <c r="H7" s="25"/>
    </row>
    <row r="8" spans="1:17" ht="15.75" x14ac:dyDescent="0.25">
      <c r="A8" s="16" t="s">
        <v>17</v>
      </c>
      <c r="B8" s="16">
        <v>1.5660000000000001</v>
      </c>
      <c r="C8" s="17" t="s">
        <v>6</v>
      </c>
      <c r="D8" s="21"/>
      <c r="E8" s="23">
        <f>B8*0.0254</f>
        <v>3.9776399999999996E-2</v>
      </c>
      <c r="F8" s="23" t="s">
        <v>23</v>
      </c>
      <c r="G8" s="25"/>
      <c r="H8" s="25"/>
    </row>
    <row r="9" spans="1:17" ht="15.75" x14ac:dyDescent="0.25">
      <c r="A9" s="14" t="s">
        <v>10</v>
      </c>
      <c r="B9" s="14">
        <f>B8/2</f>
        <v>0.78300000000000003</v>
      </c>
      <c r="C9" s="15" t="s">
        <v>6</v>
      </c>
      <c r="D9" s="22"/>
      <c r="E9" s="24">
        <f>B9*0.0254</f>
        <v>1.9888199999999998E-2</v>
      </c>
      <c r="F9" s="24" t="s">
        <v>23</v>
      </c>
      <c r="G9" s="26"/>
      <c r="H9" s="26"/>
    </row>
    <row r="10" spans="1:17" x14ac:dyDescent="0.2">
      <c r="I10" s="7" t="s">
        <v>20</v>
      </c>
      <c r="J10" s="30">
        <f>MIN(M16:M56)</f>
        <v>-41.099260330708056</v>
      </c>
      <c r="K10" s="30" t="s">
        <v>27</v>
      </c>
      <c r="L10" s="30">
        <f>MIN(N16:N56)</f>
        <v>-96576.447864791844</v>
      </c>
      <c r="M10" s="29">
        <f>(L10*0.10197)</f>
        <v>-9847.900388772825</v>
      </c>
      <c r="N10" s="29" t="s">
        <v>31</v>
      </c>
      <c r="O10" s="29">
        <f>MAX(O16:O56)</f>
        <v>2.9821782178217826</v>
      </c>
    </row>
    <row r="11" spans="1:17" x14ac:dyDescent="0.2">
      <c r="I11" s="9" t="s">
        <v>21</v>
      </c>
      <c r="J11" s="30">
        <f>MAX(M16:M56)</f>
        <v>41.09926033068249</v>
      </c>
      <c r="K11" s="30" t="s">
        <v>28</v>
      </c>
      <c r="L11" s="30">
        <f>MAX(N16:N56)</f>
        <v>65061.81620064014</v>
      </c>
      <c r="M11" s="29">
        <f>L11*0.10197</f>
        <v>6634.3533979792755</v>
      </c>
      <c r="N11" s="29" t="s">
        <v>35</v>
      </c>
      <c r="O11" s="29">
        <f>MIN(O16:O56)*1000</f>
        <v>271.10711071107113</v>
      </c>
    </row>
    <row r="13" spans="1:17" x14ac:dyDescent="0.2">
      <c r="A13" s="19" t="s">
        <v>8</v>
      </c>
      <c r="B13" s="20">
        <v>3.1415926535800001</v>
      </c>
    </row>
    <row r="14" spans="1:17" ht="15.75" x14ac:dyDescent="0.25">
      <c r="F14" s="10" t="s">
        <v>1</v>
      </c>
      <c r="G14" s="10" t="s">
        <v>29</v>
      </c>
      <c r="H14" s="10" t="s">
        <v>32</v>
      </c>
      <c r="I14" s="10" t="s">
        <v>11</v>
      </c>
      <c r="J14" s="10" t="s">
        <v>11</v>
      </c>
      <c r="K14" s="10" t="s">
        <v>0</v>
      </c>
      <c r="L14" s="10" t="s">
        <v>0</v>
      </c>
      <c r="M14" s="10" t="s">
        <v>18</v>
      </c>
      <c r="N14" s="10" t="s">
        <v>25</v>
      </c>
      <c r="O14" s="10" t="s">
        <v>30</v>
      </c>
      <c r="P14" s="10" t="s">
        <v>36</v>
      </c>
      <c r="Q14" s="10" t="s">
        <v>38</v>
      </c>
    </row>
    <row r="15" spans="1:17" ht="15.75" x14ac:dyDescent="0.25">
      <c r="B15" s="1" t="s">
        <v>3</v>
      </c>
      <c r="C15" s="5" t="s">
        <v>4</v>
      </c>
      <c r="D15" s="5" t="s">
        <v>24</v>
      </c>
      <c r="E15" s="1" t="s">
        <v>2</v>
      </c>
      <c r="F15" s="10" t="s">
        <v>6</v>
      </c>
      <c r="G15" s="10" t="s">
        <v>23</v>
      </c>
      <c r="H15" s="10" t="s">
        <v>33</v>
      </c>
      <c r="I15" s="10" t="s">
        <v>5</v>
      </c>
      <c r="J15" s="10" t="s">
        <v>7</v>
      </c>
      <c r="K15" s="10" t="s">
        <v>14</v>
      </c>
      <c r="L15" s="1" t="s">
        <v>13</v>
      </c>
      <c r="M15" s="10" t="s">
        <v>19</v>
      </c>
      <c r="N15" s="10" t="s">
        <v>26</v>
      </c>
      <c r="O15" s="10" t="s">
        <v>34</v>
      </c>
      <c r="P15" s="10" t="s">
        <v>37</v>
      </c>
    </row>
    <row r="16" spans="1:17" x14ac:dyDescent="0.2">
      <c r="B16">
        <v>0</v>
      </c>
      <c r="C16" s="4">
        <v>0</v>
      </c>
      <c r="D16" s="4">
        <f>C16*60</f>
        <v>0</v>
      </c>
      <c r="E16">
        <f>MOD(2*$B$13*$B$6*C16*(180/$B$13), 360)</f>
        <v>0</v>
      </c>
      <c r="F16" s="2">
        <f>$B$9*COS(2*$B$13*$B$6*C16)+SQRT($B$7^2 - $B$9^2 * (SIN(2*$B$13*$B$6*C16))^2)</f>
        <v>4.7990000000000004</v>
      </c>
      <c r="G16" s="28">
        <f>($B$9*0.0254)*COS(2*$B$13*$B$6*C16)+SQRT(($B$7*0.0254)^2 - ($B$9*0.0254)^2 * (SIN(2*$B$13*$B$6*C16))^2)</f>
        <v>0.12189459999999999</v>
      </c>
      <c r="H16" s="28">
        <f>((($B$13/4)*98^2*$E$7)/10)+((($B$13/4)*98^2*$E$7)/2)*((1+(1/$E$9)-COS(2*$B$13*$B$6*C16)-((1/$E$9)^2-SIN(2*$B$13*$B$6*C16)^2)^(1/2)))</f>
        <v>76.943059901640112</v>
      </c>
      <c r="I16">
        <f>-2*$B$13*$B$6*$B$9*SIN(2*$B$13*$B$6*C16) - 2*$B$13*$B$6*$B$9^2*SIN(2*$B$13*$B$6*C16)*COS(2*$B$13*$B$6*C16)/SQRT($B$7^2 - $B$9^2 * (SIN(2*$B$13*$B$6*C16))^2)</f>
        <v>0</v>
      </c>
      <c r="J16" s="3">
        <f>I16*60/(12*5280)</f>
        <v>0</v>
      </c>
      <c r="K16">
        <f>(4*$B$13^2*$B$6^2)*(-$B$9*COS(2*$B$13*$B$6*C16)-$B$9^4*(SIN(2*$B$13*$B$6*C16)*COS(2*$B$13*$B$6*C16))^2/(SQRT($B$7^2 - ($B$9*SIN(2*$B$13*$B$6*C16))^2))^3+(($B$9*SIN(2*$B$13*$B$6*C16))^2-($B$9*COS(2*$B$13*$B$6*C16))^2)/SQRT($B$7^2 - ($B$9 * SIN(2*$B$13*$B$6*C16))^2))</f>
        <v>-13688000495.551601</v>
      </c>
      <c r="L16" s="6">
        <f>K16*60*60/(5280*12)</f>
        <v>-777727300.88361371</v>
      </c>
      <c r="M16" s="3">
        <f>J16*0.45</f>
        <v>0</v>
      </c>
      <c r="N16">
        <f>K16*0.00000705555555</f>
        <v>-96576.447864791844</v>
      </c>
      <c r="O16">
        <f>((100*($H$16+$H$36)*753)/(H16*303))/1000</f>
        <v>2.9821782178217826</v>
      </c>
      <c r="P16">
        <f>(O16*0.049)/0.00635</f>
        <v>23.012083885553913</v>
      </c>
      <c r="Q16">
        <f>(O16*0.049)/(4*0.00635)</f>
        <v>5.7530209713884783</v>
      </c>
    </row>
    <row r="17" spans="2:17" x14ac:dyDescent="0.2">
      <c r="B17">
        <f t="shared" ref="B17:B35" si="0">1+B16</f>
        <v>1</v>
      </c>
      <c r="C17" s="4">
        <f>C16+1/$B$6/40</f>
        <v>1.2987012987012988E-6</v>
      </c>
      <c r="D17" s="4">
        <f t="shared" ref="D17:D56" si="1">C17*60</f>
        <v>7.7922077922077933E-5</v>
      </c>
      <c r="E17">
        <f>MOD(2*$B$13*$B$6*C17*(180/$B$13), 360)</f>
        <v>9</v>
      </c>
      <c r="F17" s="2">
        <f>$B$9*COS(2*$B$13*$B$6*C17)+SQRT($B$7^2 - $B$9^2 * (SIN(2*$B$13*$B$6*C17))^2)</f>
        <v>4.7874915883911235</v>
      </c>
      <c r="G17" s="28">
        <f t="shared" ref="G17:G55" si="2">($B$9*0.0254)*COS(2*$B$13*$B$6*C17)+SQRT(($B$7*0.0254)^2 - ($B$9*0.0254)^2 * (SIN(2*$B$13*$B$6*C17))^2)</f>
        <v>0.12160228634513455</v>
      </c>
      <c r="H17" s="28">
        <f t="shared" ref="H17:H56" si="3">((($B$13/4)*98^2*$E$7)/10)+((($B$13/4)*98^2*$E$7)/2)*((1+(1/$E$9)-COS(2*$B$13*$B$6*C17)-((1/$E$9)^2-SIN(2*$B$13*$B$6*C17)^2)^(1/2)))</f>
        <v>81.773164119377697</v>
      </c>
      <c r="I17">
        <f>-2*$B$13*$B$6*$B$9*SIN(2*$B$13*$B$6*C17) - 2*$B$13*$B$6*$B$9^2*SIN(2*$B$13*$B$6*C17)*COS(2*$B$13*$B$6*C17)/SQRT($B$7^2 - $B$9^2 * (SIN(2*$B$13*$B$6*C17))^2)</f>
        <v>-17669.376355173878</v>
      </c>
      <c r="J17" s="3">
        <f t="shared" ref="J17:J56" si="4">I17*60/(12*5280)</f>
        <v>-16.732363972702537</v>
      </c>
      <c r="K17">
        <f t="shared" ref="K17:K56" si="5">(4*$B$13^2*$B$6^2)*(-$B$9*COS(2*$B$13*$B$6*C17)-$B$9^4*(SIN(2*$B$13*$B$6*C17)*COS(2*$B$13*$B$6*C17))^2/(SQRT($B$7^2 - ($B$9*SIN(2*$B$13*$B$6*C17))^2))^3+(($B$9*SIN(2*$B$13*$B$6*C17))^2-($B$9*COS(2*$B$13*$B$6*C17))^2)/SQRT($B$7^2 - ($B$9 * SIN(2*$B$13*$B$6*C17))^2))</f>
        <v>-13440686063.966429</v>
      </c>
      <c r="L17" s="6">
        <f t="shared" ref="L17:L56" si="6">K17*60*60/(5280*12)</f>
        <v>-763675344.54354703</v>
      </c>
      <c r="M17" s="3">
        <f>J17*0.45</f>
        <v>-7.5295637877161417</v>
      </c>
      <c r="N17">
        <f t="shared" ref="N17:N56" si="7">K17*0.00000705555555</f>
        <v>-94831.507154425984</v>
      </c>
      <c r="O17">
        <f t="shared" ref="O17:O56" si="8">((100*($H$16+$H$36)*753)/(H17*303))/1000</f>
        <v>2.8060295785577085</v>
      </c>
      <c r="P17">
        <f t="shared" ref="P17:P56" si="9">(O17*0.049)/0.00635</f>
        <v>21.652826669185469</v>
      </c>
      <c r="Q17">
        <f t="shared" ref="Q17:Q56" si="10">(O17*0.049)/(4*0.00635)</f>
        <v>5.4132066672963672</v>
      </c>
    </row>
    <row r="18" spans="2:17" x14ac:dyDescent="0.2">
      <c r="B18">
        <f t="shared" si="0"/>
        <v>2</v>
      </c>
      <c r="C18" s="4">
        <f t="shared" ref="C18:C56" si="11">C17+1/$B$6/40</f>
        <v>2.5974025974025976E-6</v>
      </c>
      <c r="D18" s="4">
        <f t="shared" si="1"/>
        <v>1.5584415584415587E-4</v>
      </c>
      <c r="E18">
        <f t="shared" ref="E18:E55" si="12">MOD(2*$B$13*$B$6*C18*(180/$B$13), 360)</f>
        <v>18</v>
      </c>
      <c r="F18" s="2">
        <f t="shared" ref="F18:F56" si="13">$B$9*COS(2*$B$13*$B$6*C18)+SQRT($B$7^2 - $B$9^2 * (SIN(2*$B$13*$B$6*C18))^2)</f>
        <v>4.7533816826249096</v>
      </c>
      <c r="G18" s="28">
        <f t="shared" si="2"/>
        <v>0.12073589473867269</v>
      </c>
      <c r="H18" s="28">
        <f t="shared" si="3"/>
        <v>96.137687164039875</v>
      </c>
      <c r="I18">
        <f t="shared" ref="I18:I55" si="14">-2*$B$13*$B$6*$B$9*SIN(2*$B$13*$B$6*C18) - 2*$B$13*$B$6*$B$9^2*SIN(2*$B$13*$B$6*C18)*COS(2*$B$13*$B$6*C18)/SQRT($B$7^2 - $B$9^2 * (SIN(2*$B$13*$B$6*C18))^2)</f>
        <v>-34701.91011689305</v>
      </c>
      <c r="J18" s="3">
        <f t="shared" si="4"/>
        <v>-32.861657307663876</v>
      </c>
      <c r="K18">
        <f t="shared" si="5"/>
        <v>-12711503371.393045</v>
      </c>
      <c r="L18" s="6">
        <f t="shared" si="6"/>
        <v>-722244509.73824131</v>
      </c>
      <c r="M18" s="3">
        <f t="shared" ref="M18:M56" si="15">J18*0.45</f>
        <v>-14.787745788448744</v>
      </c>
      <c r="N18">
        <f t="shared" si="7"/>
        <v>-89686.718160875913</v>
      </c>
      <c r="O18">
        <f t="shared" si="8"/>
        <v>2.3867634433487397</v>
      </c>
      <c r="P18">
        <f t="shared" si="9"/>
        <v>18.41754468095878</v>
      </c>
      <c r="Q18">
        <f t="shared" si="10"/>
        <v>4.6043861702396951</v>
      </c>
    </row>
    <row r="19" spans="2:17" x14ac:dyDescent="0.2">
      <c r="B19">
        <f t="shared" si="0"/>
        <v>3</v>
      </c>
      <c r="C19" s="4">
        <f t="shared" si="11"/>
        <v>3.8961038961038966E-6</v>
      </c>
      <c r="D19" s="4">
        <f t="shared" si="1"/>
        <v>2.337662337662338E-4</v>
      </c>
      <c r="E19">
        <f t="shared" si="12"/>
        <v>27.000000000000004</v>
      </c>
      <c r="F19" s="2">
        <f t="shared" si="13"/>
        <v>4.6978948309693322</v>
      </c>
      <c r="G19" s="28">
        <f t="shared" si="2"/>
        <v>0.11932652870662103</v>
      </c>
      <c r="H19" s="28">
        <f t="shared" si="3"/>
        <v>119.66302780454041</v>
      </c>
      <c r="I19">
        <f t="shared" si="14"/>
        <v>-50493.645534900665</v>
      </c>
      <c r="J19" s="3">
        <f t="shared" si="4"/>
        <v>-47.815952211080173</v>
      </c>
      <c r="K19">
        <f t="shared" si="5"/>
        <v>-11538136516.463701</v>
      </c>
      <c r="L19" s="6">
        <f t="shared" si="6"/>
        <v>-655575938.43543756</v>
      </c>
      <c r="M19" s="3">
        <f t="shared" si="15"/>
        <v>-21.51717849498608</v>
      </c>
      <c r="N19">
        <f t="shared" si="7"/>
        <v>-81407.963135393133</v>
      </c>
      <c r="O19">
        <f t="shared" si="8"/>
        <v>1.9175339406088585</v>
      </c>
      <c r="P19">
        <f t="shared" si="9"/>
        <v>14.796718596824263</v>
      </c>
      <c r="Q19">
        <f t="shared" si="10"/>
        <v>3.6991796492060658</v>
      </c>
    </row>
    <row r="20" spans="2:17" x14ac:dyDescent="0.2">
      <c r="B20">
        <f t="shared" si="0"/>
        <v>4</v>
      </c>
      <c r="C20" s="4">
        <f t="shared" si="11"/>
        <v>5.1948051948051952E-6</v>
      </c>
      <c r="D20" s="4">
        <f t="shared" si="1"/>
        <v>3.1168831168831173E-4</v>
      </c>
      <c r="E20">
        <f t="shared" si="12"/>
        <v>36</v>
      </c>
      <c r="F20" s="2">
        <f t="shared" si="13"/>
        <v>4.6230015032797969</v>
      </c>
      <c r="G20" s="28">
        <f t="shared" si="2"/>
        <v>0.11742423818330684</v>
      </c>
      <c r="H20" s="28">
        <f t="shared" si="3"/>
        <v>151.73891794264819</v>
      </c>
      <c r="I20">
        <f t="shared" si="14"/>
        <v>-64504.814430838145</v>
      </c>
      <c r="J20" s="3">
        <f t="shared" si="4"/>
        <v>-61.084104574657339</v>
      </c>
      <c r="K20">
        <f t="shared" si="5"/>
        <v>-9981323613.7673874</v>
      </c>
      <c r="L20" s="6">
        <f t="shared" si="6"/>
        <v>-567120659.87314701</v>
      </c>
      <c r="M20" s="3">
        <f t="shared" si="15"/>
        <v>-27.487847058595804</v>
      </c>
      <c r="N20">
        <f t="shared" si="7"/>
        <v>-70423.783219462537</v>
      </c>
      <c r="O20">
        <f t="shared" si="8"/>
        <v>1.5121889648504976</v>
      </c>
      <c r="P20">
        <f t="shared" si="9"/>
        <v>11.66885972876762</v>
      </c>
      <c r="Q20">
        <f t="shared" si="10"/>
        <v>2.917214932191905</v>
      </c>
    </row>
    <row r="21" spans="2:17" x14ac:dyDescent="0.2">
      <c r="B21">
        <f t="shared" si="0"/>
        <v>5</v>
      </c>
      <c r="C21" s="4">
        <f t="shared" si="11"/>
        <v>6.4935064935064938E-6</v>
      </c>
      <c r="D21" s="4">
        <f t="shared" si="1"/>
        <v>3.8961038961038961E-4</v>
      </c>
      <c r="E21">
        <f t="shared" si="12"/>
        <v>45</v>
      </c>
      <c r="F21" s="2">
        <f t="shared" si="13"/>
        <v>4.531316115270366</v>
      </c>
      <c r="G21" s="28">
        <f t="shared" si="2"/>
        <v>0.11509542932786729</v>
      </c>
      <c r="H21" s="28">
        <f t="shared" si="3"/>
        <v>191.5364805898819</v>
      </c>
      <c r="I21">
        <f t="shared" si="14"/>
        <v>-76287.783431624062</v>
      </c>
      <c r="J21" s="3">
        <f t="shared" si="4"/>
        <v>-72.242219158734912</v>
      </c>
      <c r="K21">
        <f t="shared" si="5"/>
        <v>-8121525796.961751</v>
      </c>
      <c r="L21" s="6">
        <f t="shared" si="6"/>
        <v>-461450329.37282676</v>
      </c>
      <c r="M21" s="3">
        <f t="shared" si="15"/>
        <v>-32.508998621430713</v>
      </c>
      <c r="N21">
        <f t="shared" si="7"/>
        <v>-57301.876411221652</v>
      </c>
      <c r="O21">
        <f t="shared" si="8"/>
        <v>1.1979854518813222</v>
      </c>
      <c r="P21">
        <f t="shared" si="9"/>
        <v>9.2442971877456372</v>
      </c>
      <c r="Q21">
        <f t="shared" si="10"/>
        <v>2.3110742969364093</v>
      </c>
    </row>
    <row r="22" spans="2:17" x14ac:dyDescent="0.2">
      <c r="B22">
        <f t="shared" si="0"/>
        <v>6</v>
      </c>
      <c r="C22" s="4">
        <f t="shared" si="11"/>
        <v>7.7922077922077933E-6</v>
      </c>
      <c r="D22" s="4">
        <f t="shared" si="1"/>
        <v>4.675324675324676E-4</v>
      </c>
      <c r="E22">
        <f t="shared" si="12"/>
        <v>54.000000000000007</v>
      </c>
      <c r="F22" s="2">
        <f t="shared" si="13"/>
        <v>4.4259620205985071</v>
      </c>
      <c r="G22" s="28">
        <f t="shared" si="2"/>
        <v>0.11241943532320207</v>
      </c>
      <c r="H22" s="28">
        <f t="shared" si="3"/>
        <v>238.03246084118831</v>
      </c>
      <c r="I22">
        <f t="shared" si="14"/>
        <v>-85509.618476486779</v>
      </c>
      <c r="J22" s="3">
        <f t="shared" si="4"/>
        <v>-80.97501749667309</v>
      </c>
      <c r="K22">
        <f t="shared" si="5"/>
        <v>-6053945903.7116451</v>
      </c>
      <c r="L22" s="6">
        <f t="shared" si="6"/>
        <v>-343974199.0745253</v>
      </c>
      <c r="M22" s="3">
        <f t="shared" si="15"/>
        <v>-36.438757873502894</v>
      </c>
      <c r="N22">
        <f t="shared" si="7"/>
        <v>-42713.95162033246</v>
      </c>
      <c r="O22">
        <f t="shared" si="8"/>
        <v>0.96397741904755851</v>
      </c>
      <c r="P22">
        <f t="shared" si="9"/>
        <v>7.4385659107606878</v>
      </c>
      <c r="Q22">
        <f t="shared" si="10"/>
        <v>1.859641477690172</v>
      </c>
    </row>
    <row r="23" spans="2:17" x14ac:dyDescent="0.2">
      <c r="B23">
        <f t="shared" si="0"/>
        <v>7</v>
      </c>
      <c r="C23" s="4">
        <f t="shared" si="11"/>
        <v>9.0909090909090927E-6</v>
      </c>
      <c r="D23" s="4">
        <f t="shared" si="1"/>
        <v>5.4545454545454558E-4</v>
      </c>
      <c r="E23">
        <f t="shared" si="12"/>
        <v>63.000000000000014</v>
      </c>
      <c r="F23" s="2">
        <f t="shared" si="13"/>
        <v>4.3104118760646877</v>
      </c>
      <c r="G23" s="28">
        <f t="shared" si="2"/>
        <v>0.10948446165204306</v>
      </c>
      <c r="H23" s="28">
        <f t="shared" si="3"/>
        <v>290.03866006302837</v>
      </c>
      <c r="I23">
        <f t="shared" si="14"/>
        <v>-91967.083583738655</v>
      </c>
      <c r="J23" s="3">
        <f t="shared" si="4"/>
        <v>-87.09004127247978</v>
      </c>
      <c r="K23">
        <f t="shared" si="5"/>
        <v>-3881880119.4219956</v>
      </c>
      <c r="L23" s="6">
        <f t="shared" si="6"/>
        <v>-220561370.42170429</v>
      </c>
      <c r="M23" s="3">
        <f t="shared" si="15"/>
        <v>-39.1905185726159</v>
      </c>
      <c r="N23">
        <f t="shared" si="7"/>
        <v>-27388.820821022524</v>
      </c>
      <c r="O23">
        <f t="shared" si="8"/>
        <v>0.79112873160207065</v>
      </c>
      <c r="P23">
        <f t="shared" si="9"/>
        <v>6.1047728895277897</v>
      </c>
      <c r="Q23">
        <f t="shared" si="10"/>
        <v>1.5261932223819474</v>
      </c>
    </row>
    <row r="24" spans="2:17" x14ac:dyDescent="0.2">
      <c r="B24">
        <f t="shared" si="0"/>
        <v>8</v>
      </c>
      <c r="C24" s="4">
        <f t="shared" si="11"/>
        <v>1.0389610389610392E-5</v>
      </c>
      <c r="D24" s="4">
        <f t="shared" si="1"/>
        <v>6.2337662337662357E-4</v>
      </c>
      <c r="E24">
        <f t="shared" si="12"/>
        <v>72.000000000000014</v>
      </c>
      <c r="F24" s="2">
        <f t="shared" si="13"/>
        <v>4.1883145469029923</v>
      </c>
      <c r="G24" s="28">
        <f t="shared" si="2"/>
        <v>0.10638318949133599</v>
      </c>
      <c r="H24" s="28">
        <f t="shared" si="3"/>
        <v>346.23543400953406</v>
      </c>
      <c r="I24">
        <f t="shared" si="14"/>
        <v>-95592.080393610435</v>
      </c>
      <c r="J24" s="3">
        <f t="shared" si="4"/>
        <v>-90.522803403040186</v>
      </c>
      <c r="K24">
        <f t="shared" si="5"/>
        <v>-1708738002.6324284</v>
      </c>
      <c r="L24" s="6">
        <f t="shared" si="6"/>
        <v>-97087386.513206154</v>
      </c>
      <c r="M24" s="3">
        <f t="shared" si="15"/>
        <v>-40.735261531368081</v>
      </c>
      <c r="N24">
        <f t="shared" si="7"/>
        <v>-12056.095897969144</v>
      </c>
      <c r="O24">
        <f t="shared" si="8"/>
        <v>0.66272222514611068</v>
      </c>
      <c r="P24">
        <f t="shared" si="9"/>
        <v>5.113919532623532</v>
      </c>
      <c r="Q24">
        <f t="shared" si="10"/>
        <v>1.278479883155883</v>
      </c>
    </row>
    <row r="25" spans="2:17" x14ac:dyDescent="0.2">
      <c r="B25">
        <f t="shared" si="0"/>
        <v>9</v>
      </c>
      <c r="C25" s="4">
        <f t="shared" si="11"/>
        <v>1.1688311688311692E-5</v>
      </c>
      <c r="D25" s="4">
        <f t="shared" si="1"/>
        <v>7.0129870129870145E-4</v>
      </c>
      <c r="E25">
        <f t="shared" si="12"/>
        <v>81.000000000000014</v>
      </c>
      <c r="F25" s="2">
        <f t="shared" si="13"/>
        <v>4.0633218994120863</v>
      </c>
      <c r="G25" s="28">
        <f t="shared" si="2"/>
        <v>0.10320837624506697</v>
      </c>
      <c r="H25" s="28">
        <f t="shared" si="3"/>
        <v>405.20801457115704</v>
      </c>
      <c r="I25">
        <f t="shared" si="14"/>
        <v>-96446.264242728241</v>
      </c>
      <c r="J25" s="3">
        <f t="shared" si="4"/>
        <v>-91.331689623795683</v>
      </c>
      <c r="K25">
        <f t="shared" si="5"/>
        <v>370475016.71773326</v>
      </c>
      <c r="L25" s="6">
        <f t="shared" si="6"/>
        <v>21049716.858962119</v>
      </c>
      <c r="M25" s="3">
        <f t="shared" si="15"/>
        <v>-41.099260330708056</v>
      </c>
      <c r="N25">
        <f t="shared" si="7"/>
        <v>2613.9070603391456</v>
      </c>
      <c r="O25">
        <f t="shared" si="8"/>
        <v>0.5662719122030927</v>
      </c>
      <c r="P25">
        <f t="shared" si="9"/>
        <v>4.3696572752679597</v>
      </c>
      <c r="Q25">
        <f t="shared" si="10"/>
        <v>1.0924143188169899</v>
      </c>
    </row>
    <row r="26" spans="2:17" x14ac:dyDescent="0.2">
      <c r="B26">
        <f t="shared" si="0"/>
        <v>10</v>
      </c>
      <c r="C26" s="4">
        <f t="shared" si="11"/>
        <v>1.2987012987012991E-5</v>
      </c>
      <c r="D26" s="4">
        <f t="shared" si="1"/>
        <v>7.7922077922077944E-4</v>
      </c>
      <c r="E26">
        <f t="shared" si="12"/>
        <v>90.000000000000028</v>
      </c>
      <c r="F26" s="2">
        <f t="shared" si="13"/>
        <v>3.9389296769592375</v>
      </c>
      <c r="G26" s="28">
        <f t="shared" si="2"/>
        <v>0.10004881379476463</v>
      </c>
      <c r="H26" s="28">
        <f t="shared" si="3"/>
        <v>465.48438519225351</v>
      </c>
      <c r="I26">
        <f t="shared" si="14"/>
        <v>-94704.881338588064</v>
      </c>
      <c r="J26" s="3">
        <f t="shared" si="4"/>
        <v>-89.682652782753848</v>
      </c>
      <c r="K26">
        <f t="shared" si="5"/>
        <v>2277018196.4889197</v>
      </c>
      <c r="L26" s="6">
        <f t="shared" si="6"/>
        <v>129376033.89141589</v>
      </c>
      <c r="M26" s="3">
        <f t="shared" si="15"/>
        <v>-40.357193752239233</v>
      </c>
      <c r="N26">
        <f t="shared" si="7"/>
        <v>16065.628373688387</v>
      </c>
      <c r="O26">
        <f t="shared" si="8"/>
        <v>0.49294439201533574</v>
      </c>
      <c r="P26">
        <f t="shared" si="9"/>
        <v>3.8038228675199139</v>
      </c>
      <c r="Q26">
        <f t="shared" si="10"/>
        <v>0.95095571687997849</v>
      </c>
    </row>
    <row r="27" spans="2:17" x14ac:dyDescent="0.2">
      <c r="B27">
        <f t="shared" si="0"/>
        <v>11</v>
      </c>
      <c r="C27" s="4">
        <f t="shared" si="11"/>
        <v>1.4285714285714291E-5</v>
      </c>
      <c r="D27" s="4">
        <f t="shared" si="1"/>
        <v>8.5714285714285742E-4</v>
      </c>
      <c r="E27">
        <f t="shared" si="12"/>
        <v>99.000000000000043</v>
      </c>
      <c r="F27" s="2">
        <f t="shared" si="13"/>
        <v>3.8183455271596061</v>
      </c>
      <c r="G27" s="28">
        <f t="shared" si="2"/>
        <v>9.6985976389853998E-2</v>
      </c>
      <c r="H27" s="28">
        <f t="shared" si="3"/>
        <v>525.57347871350885</v>
      </c>
      <c r="I27">
        <f t="shared" si="14"/>
        <v>-90631.549948418193</v>
      </c>
      <c r="J27" s="3">
        <f t="shared" si="4"/>
        <v>-85.825331390547532</v>
      </c>
      <c r="K27">
        <f t="shared" si="5"/>
        <v>3954288536.4240856</v>
      </c>
      <c r="L27" s="6">
        <f t="shared" si="6"/>
        <v>224675485.02409574</v>
      </c>
      <c r="M27" s="3">
        <f t="shared" si="15"/>
        <v>-38.621399125746393</v>
      </c>
      <c r="N27">
        <f t="shared" si="7"/>
        <v>27899.702429468332</v>
      </c>
      <c r="O27">
        <f t="shared" si="8"/>
        <v>0.4365857992166795</v>
      </c>
      <c r="P27">
        <f t="shared" si="9"/>
        <v>3.3689297892310708</v>
      </c>
      <c r="Q27">
        <f t="shared" si="10"/>
        <v>0.8422324473077677</v>
      </c>
    </row>
    <row r="28" spans="2:17" x14ac:dyDescent="0.2">
      <c r="B28">
        <f t="shared" si="0"/>
        <v>12</v>
      </c>
      <c r="C28" s="4">
        <f t="shared" si="11"/>
        <v>1.558441558441559E-5</v>
      </c>
      <c r="D28" s="4">
        <f t="shared" si="1"/>
        <v>9.3506493506493541E-4</v>
      </c>
      <c r="E28">
        <f t="shared" si="12"/>
        <v>108.00000000000004</v>
      </c>
      <c r="F28" s="2">
        <f t="shared" si="13"/>
        <v>3.704393933712836</v>
      </c>
      <c r="G28" s="28">
        <f t="shared" si="2"/>
        <v>9.4091605916306026E-2</v>
      </c>
      <c r="H28" s="28">
        <f t="shared" si="3"/>
        <v>584.002565097</v>
      </c>
      <c r="I28">
        <f t="shared" si="14"/>
        <v>-84547.30865046673</v>
      </c>
      <c r="J28" s="3">
        <f t="shared" si="4"/>
        <v>-80.063739252335921</v>
      </c>
      <c r="K28">
        <f t="shared" si="5"/>
        <v>5370643653.9293041</v>
      </c>
      <c r="L28" s="6">
        <f t="shared" si="6"/>
        <v>305150207.60961956</v>
      </c>
      <c r="M28" s="3">
        <f t="shared" si="15"/>
        <v>-36.028682663551166</v>
      </c>
      <c r="N28">
        <f t="shared" si="7"/>
        <v>37892.874639553178</v>
      </c>
      <c r="O28">
        <f t="shared" si="8"/>
        <v>0.3929056667980832</v>
      </c>
      <c r="P28">
        <f t="shared" si="9"/>
        <v>3.0318704997017449</v>
      </c>
      <c r="Q28">
        <f t="shared" si="10"/>
        <v>0.75796762492543623</v>
      </c>
    </row>
    <row r="29" spans="2:17" x14ac:dyDescent="0.2">
      <c r="B29">
        <f t="shared" si="0"/>
        <v>13</v>
      </c>
      <c r="C29" s="4">
        <f t="shared" si="11"/>
        <v>1.6883116883116888E-5</v>
      </c>
      <c r="D29" s="4">
        <f t="shared" si="1"/>
        <v>1.0129870129870133E-3</v>
      </c>
      <c r="E29">
        <f t="shared" si="12"/>
        <v>117.00000000000004</v>
      </c>
      <c r="F29" s="2">
        <f t="shared" si="13"/>
        <v>3.5994627534739929</v>
      </c>
      <c r="G29" s="28">
        <f t="shared" si="2"/>
        <v>9.1426353938239419E-2</v>
      </c>
      <c r="H29" s="28">
        <f t="shared" si="3"/>
        <v>639.35284222440725</v>
      </c>
      <c r="I29">
        <f t="shared" si="14"/>
        <v>-76798.250706664476</v>
      </c>
      <c r="J29" s="3">
        <f t="shared" si="4"/>
        <v>-72.725616199492876</v>
      </c>
      <c r="K29">
        <f t="shared" si="5"/>
        <v>6518751802.4887609</v>
      </c>
      <c r="L29" s="6">
        <f t="shared" si="6"/>
        <v>370383625.14140689</v>
      </c>
      <c r="M29" s="3">
        <f t="shared" si="15"/>
        <v>-32.726527289771795</v>
      </c>
      <c r="N29">
        <f t="shared" si="7"/>
        <v>45993.415459122079</v>
      </c>
      <c r="O29">
        <f t="shared" si="8"/>
        <v>0.358890900450068</v>
      </c>
      <c r="P29">
        <f t="shared" si="9"/>
        <v>2.7693943499296587</v>
      </c>
      <c r="Q29">
        <f t="shared" si="10"/>
        <v>0.69234858748241468</v>
      </c>
    </row>
    <row r="30" spans="2:17" x14ac:dyDescent="0.2">
      <c r="B30">
        <f t="shared" si="0"/>
        <v>14</v>
      </c>
      <c r="C30" s="4">
        <f t="shared" si="11"/>
        <v>1.8181818181818185E-5</v>
      </c>
      <c r="D30" s="4">
        <f t="shared" si="1"/>
        <v>1.0909090909090912E-3</v>
      </c>
      <c r="E30">
        <f t="shared" si="12"/>
        <v>126.00000000000003</v>
      </c>
      <c r="F30" s="2">
        <f t="shared" si="13"/>
        <v>3.5054903155102557</v>
      </c>
      <c r="G30" s="28">
        <f t="shared" si="2"/>
        <v>8.903945401396049E-2</v>
      </c>
      <c r="H30" s="28">
        <f t="shared" si="3"/>
        <v>690.29241960440902</v>
      </c>
      <c r="I30">
        <f t="shared" si="14"/>
        <v>-67726.098429998208</v>
      </c>
      <c r="J30" s="3">
        <f t="shared" si="4"/>
        <v>-64.134562907195274</v>
      </c>
      <c r="K30">
        <f t="shared" si="5"/>
        <v>7411838207.9110155</v>
      </c>
      <c r="L30" s="6">
        <f t="shared" si="6"/>
        <v>421127170.90403497</v>
      </c>
      <c r="M30" s="3">
        <f t="shared" si="15"/>
        <v>-28.860553308237876</v>
      </c>
      <c r="N30">
        <f t="shared" si="7"/>
        <v>52294.636203528615</v>
      </c>
      <c r="O30">
        <f t="shared" si="8"/>
        <v>0.33240683329932103</v>
      </c>
      <c r="P30">
        <f t="shared" si="9"/>
        <v>2.5650291073490918</v>
      </c>
      <c r="Q30">
        <f t="shared" si="10"/>
        <v>0.64125727683727296</v>
      </c>
    </row>
    <row r="31" spans="2:17" x14ac:dyDescent="0.2">
      <c r="B31">
        <f t="shared" si="0"/>
        <v>15</v>
      </c>
      <c r="C31" s="4">
        <f t="shared" si="11"/>
        <v>1.9480519480519483E-5</v>
      </c>
      <c r="D31" s="4">
        <f t="shared" si="1"/>
        <v>1.168831168831169E-3</v>
      </c>
      <c r="E31">
        <f t="shared" si="12"/>
        <v>135.00000000000003</v>
      </c>
      <c r="F31" s="2">
        <f t="shared" si="13"/>
        <v>3.4239868959341893</v>
      </c>
      <c r="G31" s="28">
        <f t="shared" si="2"/>
        <v>8.6969267156728397E-2</v>
      </c>
      <c r="H31" s="28">
        <f t="shared" si="3"/>
        <v>735.60607480550971</v>
      </c>
      <c r="I31">
        <f t="shared" si="14"/>
        <v>-57645.144180537565</v>
      </c>
      <c r="J31" s="3">
        <f t="shared" si="4"/>
        <v>-54.588204716418147</v>
      </c>
      <c r="K31">
        <f t="shared" si="5"/>
        <v>8077838209.1682138</v>
      </c>
      <c r="L31" s="6">
        <f t="shared" si="6"/>
        <v>458968080.06637579</v>
      </c>
      <c r="M31" s="3">
        <f t="shared" si="15"/>
        <v>-24.564692122388166</v>
      </c>
      <c r="N31">
        <f t="shared" si="7"/>
        <v>56993.636208698852</v>
      </c>
      <c r="O31">
        <f t="shared" si="8"/>
        <v>0.31193042731722298</v>
      </c>
      <c r="P31">
        <f t="shared" si="9"/>
        <v>2.407022195046288</v>
      </c>
      <c r="Q31">
        <f t="shared" si="10"/>
        <v>0.601755548761572</v>
      </c>
    </row>
    <row r="32" spans="2:17" x14ac:dyDescent="0.2">
      <c r="B32">
        <f t="shared" si="0"/>
        <v>16</v>
      </c>
      <c r="C32" s="4">
        <f t="shared" si="11"/>
        <v>2.0779220779220781E-5</v>
      </c>
      <c r="D32" s="4">
        <f t="shared" si="1"/>
        <v>1.2467532467532469E-3</v>
      </c>
      <c r="E32">
        <f t="shared" si="12"/>
        <v>144</v>
      </c>
      <c r="F32" s="2">
        <f t="shared" si="13"/>
        <v>3.3560808900906181</v>
      </c>
      <c r="G32" s="28">
        <f t="shared" si="2"/>
        <v>8.5244454608301698E-2</v>
      </c>
      <c r="H32" s="28">
        <f t="shared" si="3"/>
        <v>774.22134853772161</v>
      </c>
      <c r="I32">
        <f t="shared" si="14"/>
        <v>-46827.450711307276</v>
      </c>
      <c r="J32" s="3">
        <f t="shared" si="4"/>
        <v>-44.344176809950078</v>
      </c>
      <c r="K32">
        <f t="shared" si="5"/>
        <v>8552738182.4314222</v>
      </c>
      <c r="L32" s="6">
        <f t="shared" si="6"/>
        <v>485951033.0926944</v>
      </c>
      <c r="M32" s="3">
        <f t="shared" si="15"/>
        <v>-19.954879564477537</v>
      </c>
      <c r="N32">
        <f t="shared" si="7"/>
        <v>60344.319350750935</v>
      </c>
      <c r="O32">
        <f t="shared" si="8"/>
        <v>0.29637250081595767</v>
      </c>
      <c r="P32">
        <f t="shared" si="9"/>
        <v>2.2869689039341616</v>
      </c>
      <c r="Q32">
        <f t="shared" si="10"/>
        <v>0.57174222598354041</v>
      </c>
    </row>
    <row r="33" spans="2:17" x14ac:dyDescent="0.2">
      <c r="B33">
        <f t="shared" si="0"/>
        <v>17</v>
      </c>
      <c r="C33" s="4">
        <f t="shared" si="11"/>
        <v>2.2077922077922079E-5</v>
      </c>
      <c r="D33" s="4">
        <f t="shared" si="1"/>
        <v>1.3246753246753248E-3</v>
      </c>
      <c r="E33">
        <f t="shared" si="12"/>
        <v>153</v>
      </c>
      <c r="F33" s="2">
        <f t="shared" si="13"/>
        <v>3.3025786140921776</v>
      </c>
      <c r="G33" s="28">
        <f t="shared" si="2"/>
        <v>8.3885496797941314E-2</v>
      </c>
      <c r="H33" s="28">
        <f t="shared" si="3"/>
        <v>805.23071143715231</v>
      </c>
      <c r="I33">
        <f t="shared" si="14"/>
        <v>-35496.587278846411</v>
      </c>
      <c r="J33" s="3">
        <f t="shared" si="4"/>
        <v>-33.614192498907585</v>
      </c>
      <c r="K33">
        <f t="shared" si="5"/>
        <v>8874252957.356966</v>
      </c>
      <c r="L33" s="6">
        <f t="shared" si="6"/>
        <v>504218918.03164577</v>
      </c>
      <c r="M33" s="3">
        <f t="shared" si="15"/>
        <v>-15.126386624508413</v>
      </c>
      <c r="N33">
        <f t="shared" si="7"/>
        <v>62612.784705383856</v>
      </c>
      <c r="O33">
        <f t="shared" si="8"/>
        <v>0.28495922223544845</v>
      </c>
      <c r="P33">
        <f t="shared" si="9"/>
        <v>2.1988979353601534</v>
      </c>
      <c r="Q33">
        <f t="shared" si="10"/>
        <v>0.54972448384003836</v>
      </c>
    </row>
    <row r="34" spans="2:17" x14ac:dyDescent="0.2">
      <c r="B34">
        <f t="shared" si="0"/>
        <v>18</v>
      </c>
      <c r="C34" s="4">
        <f t="shared" si="11"/>
        <v>2.3376623376623376E-5</v>
      </c>
      <c r="D34" s="4">
        <f t="shared" si="1"/>
        <v>1.4025974025974027E-3</v>
      </c>
      <c r="E34">
        <f t="shared" si="12"/>
        <v>162</v>
      </c>
      <c r="F34" s="2">
        <f t="shared" si="13"/>
        <v>3.2640271781081536</v>
      </c>
      <c r="G34" s="28">
        <f t="shared" si="2"/>
        <v>8.2906290323947099E-2</v>
      </c>
      <c r="H34" s="28">
        <f t="shared" si="3"/>
        <v>827.90967219456411</v>
      </c>
      <c r="I34">
        <f t="shared" si="14"/>
        <v>-23828.925451381558</v>
      </c>
      <c r="J34" s="3">
        <f t="shared" si="4"/>
        <v>-22.565270313808295</v>
      </c>
      <c r="K34">
        <f t="shared" si="5"/>
        <v>9076593006.368124</v>
      </c>
      <c r="L34" s="6">
        <f t="shared" si="6"/>
        <v>515715511.7254616</v>
      </c>
      <c r="M34" s="3">
        <f t="shared" si="15"/>
        <v>-10.154371641213732</v>
      </c>
      <c r="N34">
        <f t="shared" si="7"/>
        <v>64040.406161171799</v>
      </c>
      <c r="O34">
        <f t="shared" si="8"/>
        <v>0.27715332355400196</v>
      </c>
      <c r="P34">
        <f t="shared" si="9"/>
        <v>2.1386634415978105</v>
      </c>
      <c r="Q34">
        <f t="shared" si="10"/>
        <v>0.53466586039945263</v>
      </c>
    </row>
    <row r="35" spans="2:17" x14ac:dyDescent="0.2">
      <c r="B35">
        <f t="shared" si="0"/>
        <v>19</v>
      </c>
      <c r="C35" s="4">
        <f t="shared" si="11"/>
        <v>2.4675324675324674E-5</v>
      </c>
      <c r="D35" s="4">
        <f t="shared" si="1"/>
        <v>1.4805194805194806E-3</v>
      </c>
      <c r="E35">
        <f t="shared" si="12"/>
        <v>170.99999999999997</v>
      </c>
      <c r="F35" s="2">
        <f t="shared" si="13"/>
        <v>3.2407716470199865</v>
      </c>
      <c r="G35" s="28">
        <f t="shared" si="2"/>
        <v>8.2315599834307668E-2</v>
      </c>
      <c r="H35" s="28">
        <f t="shared" si="3"/>
        <v>841.7307956644936</v>
      </c>
      <c r="I35">
        <f t="shared" si="14"/>
        <v>-11960.838543250658</v>
      </c>
      <c r="J35" s="3">
        <f t="shared" si="4"/>
        <v>-11.326551650805548</v>
      </c>
      <c r="K35">
        <f t="shared" si="5"/>
        <v>9186621974.3703403</v>
      </c>
      <c r="L35" s="6">
        <f t="shared" si="6"/>
        <v>521967157.63467842</v>
      </c>
      <c r="M35" s="3">
        <f t="shared" si="15"/>
        <v>-5.0969482428624966</v>
      </c>
      <c r="N35">
        <f t="shared" si="7"/>
        <v>64816.721657020607</v>
      </c>
      <c r="O35">
        <f t="shared" si="8"/>
        <v>0.27260249765494815</v>
      </c>
      <c r="P35">
        <f t="shared" si="9"/>
        <v>2.1035468322980253</v>
      </c>
      <c r="Q35">
        <f t="shared" si="10"/>
        <v>0.52588670807450633</v>
      </c>
    </row>
    <row r="36" spans="2:17" x14ac:dyDescent="0.2">
      <c r="B36">
        <f t="shared" ref="B36:B56" si="16">1+B35</f>
        <v>20</v>
      </c>
      <c r="C36" s="4">
        <f t="shared" si="11"/>
        <v>2.5974025974025972E-5</v>
      </c>
      <c r="D36" s="4">
        <f t="shared" si="1"/>
        <v>1.5584415584415582E-3</v>
      </c>
      <c r="E36">
        <f t="shared" si="12"/>
        <v>180</v>
      </c>
      <c r="F36" s="2">
        <f t="shared" si="13"/>
        <v>3.2330000000000001</v>
      </c>
      <c r="G36" s="28">
        <f t="shared" si="2"/>
        <v>8.2118200000000002E-2</v>
      </c>
      <c r="H36" s="28">
        <f t="shared" si="3"/>
        <v>846.37365891804131</v>
      </c>
      <c r="I36">
        <f t="shared" si="14"/>
        <v>-7.4663441263604802E-7</v>
      </c>
      <c r="J36" s="3">
        <f t="shared" si="4"/>
        <v>-7.0704016348110612E-10</v>
      </c>
      <c r="K36">
        <f t="shared" si="5"/>
        <v>9221359783.7295952</v>
      </c>
      <c r="L36" s="6">
        <f t="shared" si="6"/>
        <v>523940896.802818</v>
      </c>
      <c r="M36" s="3">
        <f>J36*0.45</f>
        <v>-3.1816807356649776E-10</v>
      </c>
      <c r="N36">
        <f t="shared" si="7"/>
        <v>65061.81620064014</v>
      </c>
      <c r="O36">
        <f t="shared" si="8"/>
        <v>0.27110711071107113</v>
      </c>
      <c r="P36">
        <f t="shared" si="9"/>
        <v>2.0920076259594467</v>
      </c>
      <c r="Q36">
        <f t="shared" si="10"/>
        <v>0.52300190648986167</v>
      </c>
    </row>
    <row r="37" spans="2:17" x14ac:dyDescent="0.2">
      <c r="B37">
        <f t="shared" si="16"/>
        <v>21</v>
      </c>
      <c r="C37" s="4">
        <f t="shared" si="11"/>
        <v>2.727272727272727E-5</v>
      </c>
      <c r="D37" s="4">
        <f t="shared" si="1"/>
        <v>1.6363636363636361E-3</v>
      </c>
      <c r="E37">
        <f t="shared" si="12"/>
        <v>188.99999999999997</v>
      </c>
      <c r="F37" s="2">
        <f t="shared" si="13"/>
        <v>3.2407716470180494</v>
      </c>
      <c r="G37" s="28">
        <f t="shared" si="2"/>
        <v>8.2315599834258471E-2</v>
      </c>
      <c r="H37" s="28">
        <f t="shared" si="3"/>
        <v>841.73079566564707</v>
      </c>
      <c r="I37">
        <f t="shared" si="14"/>
        <v>11960.838541762983</v>
      </c>
      <c r="J37" s="3">
        <f t="shared" si="4"/>
        <v>11.326551649396764</v>
      </c>
      <c r="K37">
        <f t="shared" si="5"/>
        <v>9186621974.3791256</v>
      </c>
      <c r="L37" s="6">
        <f t="shared" si="6"/>
        <v>521967157.63517755</v>
      </c>
      <c r="M37" s="3">
        <f t="shared" si="15"/>
        <v>5.0969482422285441</v>
      </c>
      <c r="N37">
        <f t="shared" si="7"/>
        <v>64816.721657082599</v>
      </c>
      <c r="O37">
        <f t="shared" si="8"/>
        <v>0.27260249765457456</v>
      </c>
      <c r="P37">
        <f t="shared" si="9"/>
        <v>2.1035468322951423</v>
      </c>
      <c r="Q37">
        <f t="shared" si="10"/>
        <v>0.52588670807378557</v>
      </c>
    </row>
    <row r="38" spans="2:17" x14ac:dyDescent="0.2">
      <c r="B38">
        <f t="shared" si="16"/>
        <v>22</v>
      </c>
      <c r="C38" s="4">
        <f t="shared" si="11"/>
        <v>2.8571428571428567E-5</v>
      </c>
      <c r="D38" s="4">
        <f t="shared" si="1"/>
        <v>1.714285714285714E-3</v>
      </c>
      <c r="E38">
        <f t="shared" si="12"/>
        <v>197.99999999999997</v>
      </c>
      <c r="F38" s="2">
        <f t="shared" si="13"/>
        <v>3.2640271781042958</v>
      </c>
      <c r="G38" s="28">
        <f t="shared" si="2"/>
        <v>8.2906290323849108E-2</v>
      </c>
      <c r="H38" s="28">
        <f t="shared" si="3"/>
        <v>827.9096721968466</v>
      </c>
      <c r="I38">
        <f t="shared" si="14"/>
        <v>23828.925449911701</v>
      </c>
      <c r="J38" s="3">
        <f t="shared" si="4"/>
        <v>22.565270312416384</v>
      </c>
      <c r="K38">
        <f t="shared" si="5"/>
        <v>9076593006.3871346</v>
      </c>
      <c r="L38" s="6">
        <f t="shared" si="6"/>
        <v>515715511.7265417</v>
      </c>
      <c r="M38" s="3">
        <f t="shared" si="15"/>
        <v>10.154371640587373</v>
      </c>
      <c r="N38">
        <f t="shared" si="7"/>
        <v>64040.406161305931</v>
      </c>
      <c r="O38">
        <f t="shared" si="8"/>
        <v>0.27715332355323791</v>
      </c>
      <c r="P38">
        <f t="shared" si="9"/>
        <v>2.1386634415919148</v>
      </c>
      <c r="Q38">
        <f t="shared" si="10"/>
        <v>0.5346658603979787</v>
      </c>
    </row>
    <row r="39" spans="2:17" x14ac:dyDescent="0.2">
      <c r="B39">
        <f t="shared" si="16"/>
        <v>23</v>
      </c>
      <c r="C39" s="4">
        <f t="shared" si="11"/>
        <v>2.9870129870129865E-5</v>
      </c>
      <c r="D39" s="4">
        <f t="shared" si="1"/>
        <v>1.7922077922077919E-3</v>
      </c>
      <c r="E39">
        <f t="shared" si="12"/>
        <v>206.99999999999997</v>
      </c>
      <c r="F39" s="2">
        <f t="shared" si="13"/>
        <v>3.3025786140864293</v>
      </c>
      <c r="G39" s="28">
        <f t="shared" si="2"/>
        <v>8.3885496797795292E-2</v>
      </c>
      <c r="H39" s="28">
        <f t="shared" si="3"/>
        <v>805.23071144050914</v>
      </c>
      <c r="I39">
        <f t="shared" si="14"/>
        <v>35496.587277409322</v>
      </c>
      <c r="J39" s="3">
        <f t="shared" si="4"/>
        <v>33.614192497546711</v>
      </c>
      <c r="K39">
        <f t="shared" si="5"/>
        <v>8874252957.3889771</v>
      </c>
      <c r="L39" s="6">
        <f t="shared" si="6"/>
        <v>504218918.03346461</v>
      </c>
      <c r="M39" s="3">
        <f t="shared" si="15"/>
        <v>15.126386623896019</v>
      </c>
      <c r="N39">
        <f t="shared" si="7"/>
        <v>62612.784705609709</v>
      </c>
      <c r="O39">
        <f t="shared" si="8"/>
        <v>0.28495922223426057</v>
      </c>
      <c r="P39">
        <f t="shared" si="9"/>
        <v>2.198897935350987</v>
      </c>
      <c r="Q39">
        <f t="shared" si="10"/>
        <v>0.54972448383774675</v>
      </c>
    </row>
    <row r="40" spans="2:17" x14ac:dyDescent="0.2">
      <c r="B40">
        <f t="shared" si="16"/>
        <v>24</v>
      </c>
      <c r="C40" s="4">
        <f t="shared" si="11"/>
        <v>3.1168831168831166E-5</v>
      </c>
      <c r="D40" s="4">
        <f t="shared" si="1"/>
        <v>1.87012987012987E-3</v>
      </c>
      <c r="E40">
        <f t="shared" si="12"/>
        <v>215.99999999999997</v>
      </c>
      <c r="F40" s="2">
        <f t="shared" si="13"/>
        <v>3.3560808900830352</v>
      </c>
      <c r="G40" s="28">
        <f t="shared" si="2"/>
        <v>8.5244454608109088E-2</v>
      </c>
      <c r="H40" s="28">
        <f t="shared" si="3"/>
        <v>774.22134854207889</v>
      </c>
      <c r="I40">
        <f t="shared" si="14"/>
        <v>46827.45070992229</v>
      </c>
      <c r="J40" s="3">
        <f t="shared" si="4"/>
        <v>44.344176808638537</v>
      </c>
      <c r="K40">
        <f t="shared" si="5"/>
        <v>8552738182.4803076</v>
      </c>
      <c r="L40" s="6">
        <f t="shared" si="6"/>
        <v>485951033.09547204</v>
      </c>
      <c r="M40" s="3">
        <f t="shared" si="15"/>
        <v>19.954879563887342</v>
      </c>
      <c r="N40">
        <f t="shared" si="7"/>
        <v>60344.319351095844</v>
      </c>
      <c r="O40">
        <f t="shared" si="8"/>
        <v>0.29637250081428973</v>
      </c>
      <c r="P40">
        <f t="shared" si="9"/>
        <v>2.286968903921291</v>
      </c>
      <c r="Q40">
        <f t="shared" si="10"/>
        <v>0.57174222598032276</v>
      </c>
    </row>
    <row r="41" spans="2:17" x14ac:dyDescent="0.2">
      <c r="B41">
        <f t="shared" si="16"/>
        <v>25</v>
      </c>
      <c r="C41" s="4">
        <f t="shared" si="11"/>
        <v>3.2467532467532468E-5</v>
      </c>
      <c r="D41" s="4">
        <f t="shared" si="1"/>
        <v>1.9480519480519481E-3</v>
      </c>
      <c r="E41">
        <f t="shared" si="12"/>
        <v>225</v>
      </c>
      <c r="F41" s="2">
        <f t="shared" si="13"/>
        <v>3.4239868959248545</v>
      </c>
      <c r="G41" s="28">
        <f t="shared" si="2"/>
        <v>8.6969267156491295E-2</v>
      </c>
      <c r="H41" s="28">
        <f t="shared" si="3"/>
        <v>735.60607481076363</v>
      </c>
      <c r="I41">
        <f t="shared" si="14"/>
        <v>57645.144179229508</v>
      </c>
      <c r="J41" s="3">
        <f t="shared" si="4"/>
        <v>54.588204715179458</v>
      </c>
      <c r="K41">
        <f t="shared" si="5"/>
        <v>8077838209.2385521</v>
      </c>
      <c r="L41" s="6">
        <f t="shared" si="6"/>
        <v>458968080.07037222</v>
      </c>
      <c r="M41" s="3">
        <f t="shared" si="15"/>
        <v>24.564692121830756</v>
      </c>
      <c r="N41">
        <f t="shared" si="7"/>
        <v>56993.636209195123</v>
      </c>
      <c r="O41">
        <f t="shared" si="8"/>
        <v>0.3119304273149951</v>
      </c>
      <c r="P41">
        <f t="shared" si="9"/>
        <v>2.4070221950290964</v>
      </c>
      <c r="Q41">
        <f t="shared" si="10"/>
        <v>0.60175554875727411</v>
      </c>
    </row>
    <row r="42" spans="2:17" x14ac:dyDescent="0.2">
      <c r="B42">
        <f t="shared" si="16"/>
        <v>26</v>
      </c>
      <c r="C42" s="4">
        <f t="shared" si="11"/>
        <v>3.3766233766233769E-5</v>
      </c>
      <c r="D42" s="4">
        <f t="shared" si="1"/>
        <v>2.0259740259740261E-3</v>
      </c>
      <c r="E42">
        <f t="shared" si="12"/>
        <v>234.00000000000003</v>
      </c>
      <c r="F42" s="2">
        <f t="shared" si="13"/>
        <v>3.5054903154992889</v>
      </c>
      <c r="G42" s="28">
        <f t="shared" si="2"/>
        <v>8.9039454013681935E-2</v>
      </c>
      <c r="H42" s="28">
        <f t="shared" si="3"/>
        <v>690.29241961043374</v>
      </c>
      <c r="I42">
        <f t="shared" si="14"/>
        <v>67726.098428798054</v>
      </c>
      <c r="J42" s="3">
        <f t="shared" si="4"/>
        <v>64.134562906058761</v>
      </c>
      <c r="K42">
        <f t="shared" si="5"/>
        <v>7411838208.0075169</v>
      </c>
      <c r="L42" s="6">
        <f t="shared" si="6"/>
        <v>421127170.90951794</v>
      </c>
      <c r="M42" s="3">
        <f t="shared" si="15"/>
        <v>28.860553307726445</v>
      </c>
      <c r="N42">
        <f t="shared" si="7"/>
        <v>52294.636204209492</v>
      </c>
      <c r="O42">
        <f t="shared" si="8"/>
        <v>0.3324068332964199</v>
      </c>
      <c r="P42">
        <f t="shared" si="9"/>
        <v>2.5650291073267049</v>
      </c>
      <c r="Q42">
        <f t="shared" si="10"/>
        <v>0.64125727683167622</v>
      </c>
    </row>
    <row r="43" spans="2:17" x14ac:dyDescent="0.2">
      <c r="B43">
        <f t="shared" si="16"/>
        <v>27</v>
      </c>
      <c r="C43" s="4">
        <f t="shared" si="11"/>
        <v>3.506493506493507E-5</v>
      </c>
      <c r="D43" s="4">
        <f t="shared" si="1"/>
        <v>2.103896103896104E-3</v>
      </c>
      <c r="E43">
        <f t="shared" si="12"/>
        <v>243.00000000000006</v>
      </c>
      <c r="F43" s="2">
        <f t="shared" si="13"/>
        <v>3.5994627534615575</v>
      </c>
      <c r="G43" s="28">
        <f t="shared" si="2"/>
        <v>9.142635393792356E-2</v>
      </c>
      <c r="H43" s="28">
        <f t="shared" si="3"/>
        <v>639.35284223105805</v>
      </c>
      <c r="I43">
        <f t="shared" si="14"/>
        <v>76798.250705608938</v>
      </c>
      <c r="J43" s="3">
        <f t="shared" si="4"/>
        <v>72.725616198493313</v>
      </c>
      <c r="K43">
        <f t="shared" si="5"/>
        <v>6518751802.6155529</v>
      </c>
      <c r="L43" s="6">
        <f t="shared" si="6"/>
        <v>370383625.14861095</v>
      </c>
      <c r="M43" s="3">
        <f t="shared" si="15"/>
        <v>32.726527289321993</v>
      </c>
      <c r="N43">
        <f t="shared" si="7"/>
        <v>45993.415460016666</v>
      </c>
      <c r="O43">
        <f t="shared" si="8"/>
        <v>0.35889090044633465</v>
      </c>
      <c r="P43">
        <f t="shared" si="9"/>
        <v>2.7693943499008502</v>
      </c>
      <c r="Q43">
        <f t="shared" si="10"/>
        <v>0.69234858747521255</v>
      </c>
    </row>
    <row r="44" spans="2:17" x14ac:dyDescent="0.2">
      <c r="B44">
        <f t="shared" si="16"/>
        <v>28</v>
      </c>
      <c r="C44" s="4">
        <f t="shared" si="11"/>
        <v>3.6363636363636371E-5</v>
      </c>
      <c r="D44" s="4">
        <f t="shared" si="1"/>
        <v>2.1818181818181823E-3</v>
      </c>
      <c r="E44">
        <f t="shared" si="12"/>
        <v>252.00000000000006</v>
      </c>
      <c r="F44" s="2">
        <f t="shared" si="13"/>
        <v>3.7043939336991456</v>
      </c>
      <c r="G44" s="28">
        <f t="shared" si="2"/>
        <v>9.409160591595829E-2</v>
      </c>
      <c r="H44" s="28">
        <f t="shared" si="3"/>
        <v>584.00256510412362</v>
      </c>
      <c r="I44">
        <f t="shared" si="14"/>
        <v>84547.308649597107</v>
      </c>
      <c r="J44" s="3">
        <f t="shared" si="4"/>
        <v>80.063739251512402</v>
      </c>
      <c r="K44">
        <f t="shared" si="5"/>
        <v>5370643654.0890875</v>
      </c>
      <c r="L44" s="6">
        <f t="shared" si="6"/>
        <v>305150207.61869818</v>
      </c>
      <c r="M44" s="3">
        <f t="shared" si="15"/>
        <v>36.028682663180582</v>
      </c>
      <c r="N44">
        <f t="shared" si="7"/>
        <v>37892.874640680537</v>
      </c>
      <c r="O44">
        <f t="shared" si="8"/>
        <v>0.39290566679329053</v>
      </c>
      <c r="P44">
        <f t="shared" si="9"/>
        <v>3.0318704996647616</v>
      </c>
      <c r="Q44">
        <f t="shared" si="10"/>
        <v>0.75796762491619041</v>
      </c>
    </row>
    <row r="45" spans="2:17" x14ac:dyDescent="0.2">
      <c r="B45">
        <f t="shared" si="16"/>
        <v>29</v>
      </c>
      <c r="C45" s="4">
        <f t="shared" si="11"/>
        <v>3.7662337662337672E-5</v>
      </c>
      <c r="D45" s="4">
        <f t="shared" si="1"/>
        <v>2.2597402597402602E-3</v>
      </c>
      <c r="E45">
        <f t="shared" si="12"/>
        <v>261.00000000000006</v>
      </c>
      <c r="F45" s="2">
        <f t="shared" si="13"/>
        <v>3.8183455271449311</v>
      </c>
      <c r="G45" s="28">
        <f t="shared" si="2"/>
        <v>9.6985976389481254E-2</v>
      </c>
      <c r="H45" s="28">
        <f t="shared" si="3"/>
        <v>525.57347872092771</v>
      </c>
      <c r="I45">
        <f t="shared" si="14"/>
        <v>90631.549947777923</v>
      </c>
      <c r="J45" s="3">
        <f t="shared" si="4"/>
        <v>85.825331389941212</v>
      </c>
      <c r="K45">
        <f t="shared" si="5"/>
        <v>3954288536.6173315</v>
      </c>
      <c r="L45" s="6">
        <f t="shared" si="6"/>
        <v>224675485.03507563</v>
      </c>
      <c r="M45" s="3">
        <f t="shared" si="15"/>
        <v>38.621399125473545</v>
      </c>
      <c r="N45">
        <f t="shared" si="7"/>
        <v>27899.702430831792</v>
      </c>
      <c r="O45">
        <f t="shared" si="8"/>
        <v>0.43658579921051682</v>
      </c>
      <c r="P45">
        <f t="shared" si="9"/>
        <v>3.3689297891835159</v>
      </c>
      <c r="Q45">
        <f t="shared" si="10"/>
        <v>0.84223244729587898</v>
      </c>
    </row>
    <row r="46" spans="2:17" x14ac:dyDescent="0.2">
      <c r="B46">
        <f t="shared" si="16"/>
        <v>30</v>
      </c>
      <c r="C46" s="4">
        <f t="shared" si="11"/>
        <v>3.8961038961038973E-5</v>
      </c>
      <c r="D46" s="4">
        <f t="shared" si="1"/>
        <v>2.3376623376623385E-3</v>
      </c>
      <c r="E46">
        <f t="shared" si="12"/>
        <v>270.00000000000011</v>
      </c>
      <c r="F46" s="2">
        <f t="shared" si="13"/>
        <v>3.9389296769439031</v>
      </c>
      <c r="G46" s="28">
        <f t="shared" si="2"/>
        <v>0.10004881379437514</v>
      </c>
      <c r="H46" s="28">
        <f t="shared" si="3"/>
        <v>465.4843851997872</v>
      </c>
      <c r="I46">
        <f t="shared" si="14"/>
        <v>94704.881338219377</v>
      </c>
      <c r="J46" s="3">
        <f t="shared" si="4"/>
        <v>89.682652782404716</v>
      </c>
      <c r="K46">
        <f t="shared" si="5"/>
        <v>2277018196.7132497</v>
      </c>
      <c r="L46" s="6">
        <f t="shared" si="6"/>
        <v>129376033.90416192</v>
      </c>
      <c r="M46" s="3">
        <f t="shared" si="15"/>
        <v>40.357193752082125</v>
      </c>
      <c r="N46">
        <f t="shared" si="7"/>
        <v>16065.628375271161</v>
      </c>
      <c r="O46">
        <f t="shared" si="8"/>
        <v>0.49294439200735762</v>
      </c>
      <c r="P46">
        <f t="shared" si="9"/>
        <v>3.8038228674583507</v>
      </c>
      <c r="Q46">
        <f t="shared" si="10"/>
        <v>0.95095571686458769</v>
      </c>
    </row>
    <row r="47" spans="2:17" x14ac:dyDescent="0.2">
      <c r="B47">
        <f t="shared" si="16"/>
        <v>31</v>
      </c>
      <c r="C47" s="4">
        <f t="shared" si="11"/>
        <v>4.0259740259740274E-5</v>
      </c>
      <c r="D47" s="4">
        <f t="shared" si="1"/>
        <v>2.4155844155844164E-3</v>
      </c>
      <c r="E47">
        <f t="shared" si="12"/>
        <v>279.00000000000011</v>
      </c>
      <c r="F47" s="2">
        <f t="shared" si="13"/>
        <v>4.0633218993964695</v>
      </c>
      <c r="G47" s="28">
        <f t="shared" si="2"/>
        <v>0.10320837624467033</v>
      </c>
      <c r="H47" s="28">
        <f t="shared" si="3"/>
        <v>405.20801457861967</v>
      </c>
      <c r="I47">
        <f t="shared" si="14"/>
        <v>96446.264242668243</v>
      </c>
      <c r="J47" s="3">
        <f t="shared" si="4"/>
        <v>91.331689623738868</v>
      </c>
      <c r="K47">
        <f t="shared" si="5"/>
        <v>370475016.96761972</v>
      </c>
      <c r="L47" s="6">
        <f t="shared" si="6"/>
        <v>21049716.87316021</v>
      </c>
      <c r="M47" s="3">
        <f t="shared" si="15"/>
        <v>41.09926033068249</v>
      </c>
      <c r="N47">
        <f t="shared" si="7"/>
        <v>2613.9070621022333</v>
      </c>
      <c r="O47">
        <f t="shared" si="8"/>
        <v>0.56627191219266382</v>
      </c>
      <c r="P47">
        <f t="shared" si="9"/>
        <v>4.3696572751874854</v>
      </c>
      <c r="Q47">
        <f t="shared" si="10"/>
        <v>1.0924143187968713</v>
      </c>
    </row>
    <row r="48" spans="2:17" x14ac:dyDescent="0.2">
      <c r="B48">
        <f t="shared" si="16"/>
        <v>32</v>
      </c>
      <c r="C48" s="4">
        <f t="shared" si="11"/>
        <v>4.1558441558441575E-5</v>
      </c>
      <c r="D48" s="4">
        <f t="shared" si="1"/>
        <v>2.4935064935064947E-3</v>
      </c>
      <c r="E48">
        <f t="shared" si="12"/>
        <v>288.00000000000011</v>
      </c>
      <c r="F48" s="2">
        <f t="shared" si="13"/>
        <v>4.1883145468875149</v>
      </c>
      <c r="G48" s="28">
        <f t="shared" si="2"/>
        <v>0.10638318949094287</v>
      </c>
      <c r="H48" s="28">
        <f t="shared" si="3"/>
        <v>346.23543401674237</v>
      </c>
      <c r="I48">
        <f t="shared" si="14"/>
        <v>95592.080393887096</v>
      </c>
      <c r="J48" s="3">
        <f t="shared" si="4"/>
        <v>90.522803403302177</v>
      </c>
      <c r="K48">
        <f t="shared" si="5"/>
        <v>-1708738002.3655148</v>
      </c>
      <c r="L48" s="6">
        <f t="shared" si="6"/>
        <v>-97087386.498040602</v>
      </c>
      <c r="M48" s="3">
        <f t="shared" si="15"/>
        <v>40.735261531485982</v>
      </c>
      <c r="N48">
        <f t="shared" si="7"/>
        <v>-12056.095896085921</v>
      </c>
      <c r="O48">
        <f t="shared" si="8"/>
        <v>0.66272222513231338</v>
      </c>
      <c r="P48">
        <f t="shared" si="9"/>
        <v>5.1139195325170643</v>
      </c>
      <c r="Q48">
        <f t="shared" si="10"/>
        <v>1.2784798831292661</v>
      </c>
    </row>
    <row r="49" spans="2:17" x14ac:dyDescent="0.2">
      <c r="B49">
        <f t="shared" si="16"/>
        <v>33</v>
      </c>
      <c r="C49" s="4">
        <f t="shared" si="11"/>
        <v>4.2857142857142877E-5</v>
      </c>
      <c r="D49" s="4">
        <f t="shared" si="1"/>
        <v>2.5714285714285726E-3</v>
      </c>
      <c r="E49">
        <f t="shared" si="12"/>
        <v>297.00000000000011</v>
      </c>
      <c r="F49" s="2">
        <f t="shared" si="13"/>
        <v>4.3104118760497974</v>
      </c>
      <c r="G49" s="28">
        <f t="shared" si="2"/>
        <v>0.10948446165166484</v>
      </c>
      <c r="H49" s="28">
        <f t="shared" si="3"/>
        <v>290.03866006980218</v>
      </c>
      <c r="I49">
        <f t="shared" si="14"/>
        <v>91967.083584367181</v>
      </c>
      <c r="J49" s="3">
        <f t="shared" si="4"/>
        <v>87.090041273074974</v>
      </c>
      <c r="K49">
        <f t="shared" si="5"/>
        <v>-3881880119.1490364</v>
      </c>
      <c r="L49" s="6">
        <f t="shared" si="6"/>
        <v>-220561370.40619525</v>
      </c>
      <c r="M49" s="3">
        <f t="shared" si="15"/>
        <v>39.19051857288374</v>
      </c>
      <c r="N49">
        <f t="shared" si="7"/>
        <v>-27388.820819096643</v>
      </c>
      <c r="O49">
        <f t="shared" si="8"/>
        <v>0.79112873158359387</v>
      </c>
      <c r="P49">
        <f t="shared" si="9"/>
        <v>6.1047728893852131</v>
      </c>
      <c r="Q49">
        <f t="shared" si="10"/>
        <v>1.5261932223463033</v>
      </c>
    </row>
    <row r="50" spans="2:17" x14ac:dyDescent="0.2">
      <c r="B50">
        <f t="shared" si="16"/>
        <v>34</v>
      </c>
      <c r="C50" s="4">
        <f t="shared" si="11"/>
        <v>4.4155844155844178E-5</v>
      </c>
      <c r="D50" s="4">
        <f t="shared" si="1"/>
        <v>2.6493506493506505E-3</v>
      </c>
      <c r="E50">
        <f t="shared" si="12"/>
        <v>306.00000000000017</v>
      </c>
      <c r="F50" s="2">
        <f t="shared" si="13"/>
        <v>4.4259620205846621</v>
      </c>
      <c r="G50" s="28">
        <f t="shared" si="2"/>
        <v>0.11241943532285043</v>
      </c>
      <c r="H50" s="28">
        <f t="shared" si="3"/>
        <v>238.03246084735522</v>
      </c>
      <c r="I50">
        <f t="shared" si="14"/>
        <v>85509.618477466982</v>
      </c>
      <c r="J50" s="3">
        <f t="shared" si="4"/>
        <v>80.975017497601314</v>
      </c>
      <c r="K50">
        <f t="shared" si="5"/>
        <v>-6053945903.445179</v>
      </c>
      <c r="L50" s="6">
        <f t="shared" si="6"/>
        <v>-343974199.05938518</v>
      </c>
      <c r="M50" s="3">
        <f t="shared" si="15"/>
        <v>36.438757873920594</v>
      </c>
      <c r="N50">
        <f t="shared" si="7"/>
        <v>-42713.951618452396</v>
      </c>
      <c r="O50">
        <f t="shared" si="8"/>
        <v>0.96397741902258405</v>
      </c>
      <c r="P50">
        <f t="shared" si="9"/>
        <v>7.4385659105679727</v>
      </c>
      <c r="Q50">
        <f t="shared" si="10"/>
        <v>1.8596414776419932</v>
      </c>
    </row>
    <row r="51" spans="2:17" x14ac:dyDescent="0.2">
      <c r="B51">
        <f t="shared" si="16"/>
        <v>35</v>
      </c>
      <c r="C51" s="4">
        <f t="shared" si="11"/>
        <v>4.5454545454545479E-5</v>
      </c>
      <c r="D51" s="4">
        <f t="shared" si="1"/>
        <v>2.7272727272727288E-3</v>
      </c>
      <c r="E51">
        <f t="shared" si="12"/>
        <v>315.00000000000017</v>
      </c>
      <c r="F51" s="2">
        <f t="shared" si="13"/>
        <v>4.531316115258015</v>
      </c>
      <c r="G51" s="28">
        <f t="shared" si="2"/>
        <v>0.11509542932755357</v>
      </c>
      <c r="H51" s="28">
        <f t="shared" si="3"/>
        <v>191.53648059528342</v>
      </c>
      <c r="I51">
        <f t="shared" si="14"/>
        <v>76287.783432939032</v>
      </c>
      <c r="J51" s="3">
        <f t="shared" si="4"/>
        <v>72.242219159980138</v>
      </c>
      <c r="K51">
        <f t="shared" si="5"/>
        <v>-8121525796.7148437</v>
      </c>
      <c r="L51" s="6">
        <f t="shared" si="6"/>
        <v>-461450329.35879797</v>
      </c>
      <c r="M51" s="3">
        <f t="shared" si="15"/>
        <v>32.508998621991061</v>
      </c>
      <c r="N51">
        <f t="shared" si="7"/>
        <v>-57301.876409479584</v>
      </c>
      <c r="O51">
        <f t="shared" si="8"/>
        <v>1.1979854518475379</v>
      </c>
      <c r="P51">
        <f t="shared" si="9"/>
        <v>9.2442971874849391</v>
      </c>
      <c r="Q51">
        <f t="shared" si="10"/>
        <v>2.3110742968712348</v>
      </c>
    </row>
    <row r="52" spans="2:17" x14ac:dyDescent="0.2">
      <c r="B52">
        <f t="shared" si="16"/>
        <v>36</v>
      </c>
      <c r="C52" s="4">
        <f t="shared" si="11"/>
        <v>4.675324675324678E-5</v>
      </c>
      <c r="D52" s="4">
        <f t="shared" si="1"/>
        <v>2.8051948051948067E-3</v>
      </c>
      <c r="E52">
        <f t="shared" si="12"/>
        <v>324.00000000000017</v>
      </c>
      <c r="F52" s="2">
        <f t="shared" si="13"/>
        <v>4.6230015032693537</v>
      </c>
      <c r="G52" s="28">
        <f t="shared" si="2"/>
        <v>0.11742423818304157</v>
      </c>
      <c r="H52" s="28">
        <f t="shared" si="3"/>
        <v>151.73891794714766</v>
      </c>
      <c r="I52">
        <f t="shared" si="14"/>
        <v>64504.814432454194</v>
      </c>
      <c r="J52" s="3">
        <f t="shared" si="4"/>
        <v>61.084104576187684</v>
      </c>
      <c r="K52">
        <f t="shared" si="5"/>
        <v>-9981323613.5525665</v>
      </c>
      <c r="L52" s="6">
        <f t="shared" si="6"/>
        <v>-567120659.86094129</v>
      </c>
      <c r="M52" s="3">
        <f t="shared" si="15"/>
        <v>27.487847059284459</v>
      </c>
      <c r="N52">
        <f t="shared" si="7"/>
        <v>-70423.783217946868</v>
      </c>
      <c r="O52">
        <f t="shared" si="8"/>
        <v>1.512188964805657</v>
      </c>
      <c r="P52">
        <f t="shared" si="9"/>
        <v>11.668859728421607</v>
      </c>
      <c r="Q52">
        <f t="shared" si="10"/>
        <v>2.9172149321054017</v>
      </c>
    </row>
    <row r="53" spans="2:17" x14ac:dyDescent="0.2">
      <c r="B53">
        <f t="shared" si="16"/>
        <v>37</v>
      </c>
      <c r="C53" s="4">
        <f t="shared" si="11"/>
        <v>4.8051948051948081E-5</v>
      </c>
      <c r="D53" s="4">
        <f t="shared" si="1"/>
        <v>2.883116883116885E-3</v>
      </c>
      <c r="E53">
        <f t="shared" si="12"/>
        <v>333.00000000000017</v>
      </c>
      <c r="F53" s="2">
        <f t="shared" si="13"/>
        <v>4.6978948309611575</v>
      </c>
      <c r="G53" s="28">
        <f t="shared" si="2"/>
        <v>0.11932652870641337</v>
      </c>
      <c r="H53" s="28">
        <f t="shared" si="3"/>
        <v>119.66302780802025</v>
      </c>
      <c r="I53">
        <f t="shared" si="14"/>
        <v>50493.645536768745</v>
      </c>
      <c r="J53" s="3">
        <f t="shared" si="4"/>
        <v>47.81595221284919</v>
      </c>
      <c r="K53">
        <f t="shared" si="5"/>
        <v>-11538136516.292036</v>
      </c>
      <c r="L53" s="6">
        <f t="shared" si="6"/>
        <v>-655575938.42568398</v>
      </c>
      <c r="M53" s="3">
        <f t="shared" si="15"/>
        <v>21.517178495782137</v>
      </c>
      <c r="N53">
        <f t="shared" si="7"/>
        <v>-81407.963134181933</v>
      </c>
      <c r="O53">
        <f t="shared" si="8"/>
        <v>1.917533940553096</v>
      </c>
      <c r="P53">
        <f t="shared" si="9"/>
        <v>14.796718596393971</v>
      </c>
      <c r="Q53">
        <f t="shared" si="10"/>
        <v>3.6991796490984927</v>
      </c>
    </row>
    <row r="54" spans="2:17" x14ac:dyDescent="0.2">
      <c r="B54">
        <f t="shared" si="16"/>
        <v>38</v>
      </c>
      <c r="C54" s="4">
        <f t="shared" si="11"/>
        <v>4.9350649350649382E-5</v>
      </c>
      <c r="D54" s="4">
        <f t="shared" si="1"/>
        <v>2.9610389610389629E-3</v>
      </c>
      <c r="E54">
        <f t="shared" si="12"/>
        <v>342.00000000000023</v>
      </c>
      <c r="F54" s="2">
        <f t="shared" si="13"/>
        <v>4.7533816826192909</v>
      </c>
      <c r="G54" s="28">
        <f t="shared" si="2"/>
        <v>0.12073589473852997</v>
      </c>
      <c r="H54" s="28">
        <f t="shared" si="3"/>
        <v>96.137687166412604</v>
      </c>
      <c r="I54">
        <f t="shared" si="14"/>
        <v>34701.910118951084</v>
      </c>
      <c r="J54" s="3">
        <f t="shared" si="4"/>
        <v>32.861657309612767</v>
      </c>
      <c r="K54">
        <f t="shared" si="5"/>
        <v>-12711503371.273422</v>
      </c>
      <c r="L54" s="6">
        <f t="shared" si="6"/>
        <v>-722244509.73144436</v>
      </c>
      <c r="M54" s="3">
        <f t="shared" si="15"/>
        <v>14.787745789325745</v>
      </c>
      <c r="N54">
        <f t="shared" si="7"/>
        <v>-89686.718160031902</v>
      </c>
      <c r="O54">
        <f t="shared" si="8"/>
        <v>2.386763443289833</v>
      </c>
      <c r="P54">
        <f t="shared" si="9"/>
        <v>18.417544680504225</v>
      </c>
      <c r="Q54">
        <f t="shared" si="10"/>
        <v>4.6043861701260562</v>
      </c>
    </row>
    <row r="55" spans="2:17" x14ac:dyDescent="0.2">
      <c r="B55">
        <f t="shared" si="16"/>
        <v>39</v>
      </c>
      <c r="C55" s="4">
        <f t="shared" si="11"/>
        <v>5.0649350649350683E-5</v>
      </c>
      <c r="D55" s="4">
        <f t="shared" si="1"/>
        <v>3.0389610389610412E-3</v>
      </c>
      <c r="E55">
        <f t="shared" si="12"/>
        <v>351.00000000000023</v>
      </c>
      <c r="F55" s="2">
        <f t="shared" si="13"/>
        <v>4.7874915883882636</v>
      </c>
      <c r="G55" s="28">
        <f t="shared" si="2"/>
        <v>0.12160228634506189</v>
      </c>
      <c r="H55" s="28">
        <f t="shared" si="3"/>
        <v>81.773164120580475</v>
      </c>
      <c r="I55">
        <f t="shared" si="14"/>
        <v>17669.376357349942</v>
      </c>
      <c r="J55" s="3">
        <f t="shared" si="4"/>
        <v>16.732363974763203</v>
      </c>
      <c r="K55">
        <f t="shared" si="5"/>
        <v>-13440686063.905031</v>
      </c>
      <c r="L55" s="6">
        <f t="shared" si="6"/>
        <v>-763675344.54005849</v>
      </c>
      <c r="M55" s="3">
        <f t="shared" si="15"/>
        <v>7.5295637886434417</v>
      </c>
      <c r="N55">
        <f t="shared" si="7"/>
        <v>-94831.507153992789</v>
      </c>
      <c r="O55">
        <f t="shared" si="8"/>
        <v>2.8060295785164358</v>
      </c>
      <c r="P55">
        <f t="shared" si="9"/>
        <v>21.652826668866989</v>
      </c>
      <c r="Q55">
        <f t="shared" si="10"/>
        <v>5.4132066672167474</v>
      </c>
    </row>
    <row r="56" spans="2:17" x14ac:dyDescent="0.2">
      <c r="B56">
        <f t="shared" si="16"/>
        <v>40</v>
      </c>
      <c r="C56" s="4">
        <f t="shared" si="11"/>
        <v>5.1948051948051985E-5</v>
      </c>
      <c r="D56" s="4">
        <f t="shared" si="1"/>
        <v>3.116883116883119E-3</v>
      </c>
      <c r="E56">
        <v>360</v>
      </c>
      <c r="F56" s="27">
        <f t="shared" si="13"/>
        <v>4.7990000000000004</v>
      </c>
      <c r="G56" s="28">
        <f>($B$9*0.0254)*COS(2*$B$13*$B$6*C56)+SQRT(($B$7*0.0254)^2 - ($B$9*0.0254)^2 * (SIN(2*$B$13*$B$6*C56))^2)</f>
        <v>0.12189459999999999</v>
      </c>
      <c r="H56" s="28">
        <f t="shared" si="3"/>
        <v>76.943059901640112</v>
      </c>
      <c r="I56">
        <v>0</v>
      </c>
      <c r="J56" s="3">
        <f t="shared" si="4"/>
        <v>0</v>
      </c>
      <c r="K56">
        <f t="shared" si="5"/>
        <v>-13688000495.551601</v>
      </c>
      <c r="L56" s="6">
        <f t="shared" si="6"/>
        <v>-777727300.88361371</v>
      </c>
      <c r="M56" s="3">
        <f t="shared" si="15"/>
        <v>0</v>
      </c>
      <c r="N56">
        <f t="shared" si="7"/>
        <v>-96576.447864791844</v>
      </c>
      <c r="O56">
        <f t="shared" si="8"/>
        <v>2.9821782178217826</v>
      </c>
      <c r="P56">
        <f t="shared" si="9"/>
        <v>23.012083885553913</v>
      </c>
      <c r="Q56">
        <f t="shared" si="10"/>
        <v>5.7530209713884783</v>
      </c>
    </row>
    <row r="57" spans="2:17" x14ac:dyDescent="0.2">
      <c r="F57" s="2"/>
      <c r="G57" s="2"/>
      <c r="H57" s="2"/>
      <c r="J57" s="3"/>
    </row>
    <row r="60" spans="2:17" x14ac:dyDescent="0.2">
      <c r="F60" s="2"/>
      <c r="G60" s="2"/>
      <c r="H60" s="2"/>
      <c r="J60" s="3"/>
    </row>
  </sheetData>
  <phoneticPr fontId="2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546875" defaultRowHeight="15" x14ac:dyDescent="0.2"/>
  <sheetData/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6</vt:i4>
      </vt:variant>
    </vt:vector>
  </HeadingPairs>
  <TitlesOfParts>
    <vt:vector size="8" baseType="lpstr">
      <vt:lpstr>Data</vt:lpstr>
      <vt:lpstr>Sheet1</vt:lpstr>
      <vt:lpstr>Hoop</vt:lpstr>
      <vt:lpstr>Velocity</vt:lpstr>
      <vt:lpstr>Acceleration1</vt:lpstr>
      <vt:lpstr>Internal Pressure</vt:lpstr>
      <vt:lpstr>Acceleration</vt:lpstr>
      <vt:lpstr>Pressure</vt:lpstr>
    </vt:vector>
  </TitlesOfParts>
  <Company>WFU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WFU</dc:creator>
  <cp:lastModifiedBy>Levi C. Lentz</cp:lastModifiedBy>
  <dcterms:created xsi:type="dcterms:W3CDTF">2003-06-21T00:59:25Z</dcterms:created>
  <dcterms:modified xsi:type="dcterms:W3CDTF">2010-11-18T18:45:30Z</dcterms:modified>
</cp:coreProperties>
</file>